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defaultThemeVersion="166925"/>
  <mc:AlternateContent xmlns:mc="http://schemas.openxmlformats.org/markup-compatibility/2006">
    <mc:Choice Requires="x15">
      <x15ac:absPath xmlns:x15ac="http://schemas.microsoft.com/office/spreadsheetml/2010/11/ac" url="Z:\Area Acquisti Servizi Generali\ANNO 2023\RDO\SFA091AP23 - Gara Pulizie regioni rimanenti\ATTI DI GARA DEF AL 14-12- definitivi\PORTALE\"/>
    </mc:Choice>
  </mc:AlternateContent>
  <xr:revisionPtr revIDLastSave="0" documentId="13_ncr:1_{AC7F5C05-A702-41B7-A6EB-DA6ECA91BC68}" xr6:coauthVersionLast="36" xr6:coauthVersionMax="36" xr10:uidLastSave="{00000000-0000-0000-0000-000000000000}"/>
  <bookViews>
    <workbookView xWindow="0" yWindow="0" windowWidth="23040" windowHeight="8256" xr2:uid="{E23B1CED-AD63-4FA5-8902-F3208896B16E}"/>
  </bookViews>
  <sheets>
    <sheet name="Offerta Economica Lotto 2" sheetId="4" r:id="rId1"/>
    <sheet name="Calabria " sheetId="3" r:id="rId2"/>
    <sheet name="Basilicata" sheetId="1" r:id="rId3"/>
    <sheet name="Campania" sheetId="2" r:id="rId4"/>
    <sheet name="Puglia" sheetId="6"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 i="2" l="1"/>
  <c r="D4" i="4" l="1"/>
  <c r="D5" i="4"/>
  <c r="D6" i="4"/>
  <c r="D3" i="4"/>
  <c r="B7" i="4"/>
  <c r="C85" i="6"/>
  <c r="B82" i="6"/>
  <c r="B81" i="6"/>
  <c r="B80" i="6"/>
  <c r="B79" i="6"/>
  <c r="B78" i="6"/>
  <c r="B74" i="6"/>
  <c r="D74" i="6" s="1"/>
  <c r="B73" i="6"/>
  <c r="B72" i="6"/>
  <c r="B71" i="6"/>
  <c r="B70" i="6"/>
  <c r="B69" i="6"/>
  <c r="B68" i="6"/>
  <c r="D64" i="6"/>
  <c r="D63" i="6"/>
  <c r="F63" i="6" s="1"/>
  <c r="D62" i="6"/>
  <c r="D61" i="6"/>
  <c r="D60" i="6"/>
  <c r="F60" i="6" s="1"/>
  <c r="D59" i="6"/>
  <c r="D58" i="6"/>
  <c r="D57" i="6"/>
  <c r="D56" i="6"/>
  <c r="F56" i="6" s="1"/>
  <c r="D55" i="6"/>
  <c r="F55" i="6" s="1"/>
  <c r="D54" i="6"/>
  <c r="D51" i="6"/>
  <c r="D50" i="6"/>
  <c r="F50" i="6" s="1"/>
  <c r="D47" i="6"/>
  <c r="D46" i="6"/>
  <c r="D45" i="6"/>
  <c r="D44" i="6"/>
  <c r="D43" i="6"/>
  <c r="D40" i="6"/>
  <c r="D39" i="6"/>
  <c r="D38" i="6"/>
  <c r="D37" i="6"/>
  <c r="D36" i="6"/>
  <c r="D35" i="6"/>
  <c r="D32" i="6"/>
  <c r="F32" i="6" s="1"/>
  <c r="D31" i="6"/>
  <c r="D30" i="6"/>
  <c r="D29" i="6"/>
  <c r="D28" i="6"/>
  <c r="D27" i="6"/>
  <c r="D26" i="6"/>
  <c r="D25" i="6"/>
  <c r="D24" i="6"/>
  <c r="D23" i="6"/>
  <c r="D22" i="6"/>
  <c r="D85" i="6"/>
  <c r="E85" i="6" s="1"/>
  <c r="I13" i="6" s="1"/>
  <c r="C82" i="6"/>
  <c r="C81" i="6"/>
  <c r="C80" i="6"/>
  <c r="D80" i="6" s="1"/>
  <c r="C79" i="6"/>
  <c r="C78" i="6"/>
  <c r="D78" i="6" s="1"/>
  <c r="C74" i="6"/>
  <c r="C73" i="6"/>
  <c r="C72" i="6"/>
  <c r="D72" i="6" s="1"/>
  <c r="C71" i="6"/>
  <c r="D71" i="6" s="1"/>
  <c r="C70" i="6"/>
  <c r="C69" i="6"/>
  <c r="C68" i="6"/>
  <c r="D68" i="6" s="1"/>
  <c r="F64" i="6"/>
  <c r="C64" i="6"/>
  <c r="C63" i="6"/>
  <c r="C62" i="6"/>
  <c r="F62" i="6" s="1"/>
  <c r="C61" i="6"/>
  <c r="F61" i="6" s="1"/>
  <c r="C60" i="6"/>
  <c r="F59" i="6"/>
  <c r="C59" i="6"/>
  <c r="C58" i="6"/>
  <c r="F58" i="6" s="1"/>
  <c r="C57" i="6"/>
  <c r="F57" i="6" s="1"/>
  <c r="C56" i="6"/>
  <c r="C55" i="6"/>
  <c r="C54" i="6"/>
  <c r="F54" i="6" s="1"/>
  <c r="C51" i="6"/>
  <c r="C50" i="6"/>
  <c r="C45" i="6"/>
  <c r="F45" i="6" s="1"/>
  <c r="F43" i="6"/>
  <c r="C43" i="6"/>
  <c r="C39" i="6"/>
  <c r="F38" i="6"/>
  <c r="C38" i="6"/>
  <c r="C37" i="6"/>
  <c r="F37" i="6" s="1"/>
  <c r="C36" i="6"/>
  <c r="C35" i="6"/>
  <c r="C32" i="6"/>
  <c r="C31" i="6"/>
  <c r="F31" i="6" s="1"/>
  <c r="C30" i="6"/>
  <c r="F30" i="6" s="1"/>
  <c r="C29" i="6"/>
  <c r="C28" i="6"/>
  <c r="F28" i="6" s="1"/>
  <c r="C27" i="6"/>
  <c r="F27" i="6" s="1"/>
  <c r="C26" i="6"/>
  <c r="F26" i="6" s="1"/>
  <c r="C25" i="6"/>
  <c r="C24" i="6"/>
  <c r="C23" i="6"/>
  <c r="F23" i="6" s="1"/>
  <c r="C22" i="6"/>
  <c r="F22" i="6" s="1"/>
  <c r="N19" i="6"/>
  <c r="N18" i="6"/>
  <c r="C44" i="6" s="1"/>
  <c r="F44" i="6" s="1"/>
  <c r="N17" i="6"/>
  <c r="C47" i="6" s="1"/>
  <c r="G10" i="6"/>
  <c r="G9" i="6"/>
  <c r="G8" i="6"/>
  <c r="N7" i="6"/>
  <c r="G7" i="6"/>
  <c r="N6" i="6"/>
  <c r="G6" i="6"/>
  <c r="D7" i="4" l="1"/>
  <c r="D82" i="6"/>
  <c r="D81" i="6"/>
  <c r="D73" i="6"/>
  <c r="D70" i="6"/>
  <c r="D69" i="6"/>
  <c r="D79" i="6"/>
  <c r="F51" i="6"/>
  <c r="H10" i="6" s="1"/>
  <c r="I10" i="6" s="1"/>
  <c r="F47" i="6"/>
  <c r="F39" i="6"/>
  <c r="F35" i="6"/>
  <c r="F36" i="6"/>
  <c r="F24" i="6"/>
  <c r="F25" i="6"/>
  <c r="F29" i="6"/>
  <c r="H6" i="6"/>
  <c r="I6" i="6" s="1"/>
  <c r="H7" i="6"/>
  <c r="I7" i="6" s="1"/>
  <c r="C40" i="6"/>
  <c r="F40" i="6" s="1"/>
  <c r="H8" i="6" s="1"/>
  <c r="I8" i="6" s="1"/>
  <c r="C46" i="6"/>
  <c r="F46" i="6" s="1"/>
  <c r="H9" i="6" s="1"/>
  <c r="I9" i="6" s="1"/>
  <c r="I12" i="6" l="1"/>
  <c r="I11" i="6"/>
  <c r="C85" i="3"/>
  <c r="C85" i="1"/>
  <c r="B82" i="3"/>
  <c r="B81" i="3"/>
  <c r="B80" i="3"/>
  <c r="B79" i="3"/>
  <c r="B78" i="3"/>
  <c r="B74" i="3"/>
  <c r="B73" i="3"/>
  <c r="B72" i="3"/>
  <c r="B71" i="3"/>
  <c r="B70" i="3"/>
  <c r="B69" i="3"/>
  <c r="B68" i="3"/>
  <c r="D64" i="3"/>
  <c r="D63" i="3"/>
  <c r="D62" i="3"/>
  <c r="D61" i="3"/>
  <c r="D60" i="3"/>
  <c r="D59" i="3"/>
  <c r="D58" i="3"/>
  <c r="D57" i="3"/>
  <c r="D56" i="3"/>
  <c r="D55" i="3"/>
  <c r="D54" i="3"/>
  <c r="D51" i="3"/>
  <c r="D50" i="3"/>
  <c r="D47" i="3"/>
  <c r="D46" i="3"/>
  <c r="D45" i="3"/>
  <c r="D44" i="3"/>
  <c r="D43" i="3"/>
  <c r="D40" i="3"/>
  <c r="D39" i="3"/>
  <c r="D38" i="3"/>
  <c r="D37" i="3"/>
  <c r="D36" i="3"/>
  <c r="D35" i="3"/>
  <c r="F35" i="3" s="1"/>
  <c r="D32" i="3"/>
  <c r="F32" i="3" s="1"/>
  <c r="D31" i="3"/>
  <c r="F31" i="3" s="1"/>
  <c r="D30" i="3"/>
  <c r="D29" i="3"/>
  <c r="F29" i="3" s="1"/>
  <c r="D28" i="3"/>
  <c r="D27" i="3"/>
  <c r="F27" i="3" s="1"/>
  <c r="D26" i="3"/>
  <c r="D25" i="3"/>
  <c r="F25" i="3" s="1"/>
  <c r="D24" i="3"/>
  <c r="D23" i="3"/>
  <c r="D22" i="3"/>
  <c r="D85" i="3"/>
  <c r="C82" i="3"/>
  <c r="D82" i="3" s="1"/>
  <c r="C81" i="3"/>
  <c r="D81" i="3" s="1"/>
  <c r="C80" i="3"/>
  <c r="D80" i="3" s="1"/>
  <c r="C79" i="3"/>
  <c r="D79" i="3" s="1"/>
  <c r="C78" i="3"/>
  <c r="D78" i="3" s="1"/>
  <c r="C74" i="3"/>
  <c r="D74" i="3" s="1"/>
  <c r="C73" i="3"/>
  <c r="D73" i="3" s="1"/>
  <c r="C72" i="3"/>
  <c r="D72" i="3" s="1"/>
  <c r="C71" i="3"/>
  <c r="D71" i="3" s="1"/>
  <c r="C70" i="3"/>
  <c r="C69" i="3"/>
  <c r="D69" i="3" s="1"/>
  <c r="C68" i="3"/>
  <c r="D68" i="3" s="1"/>
  <c r="C64" i="3"/>
  <c r="C63" i="3"/>
  <c r="C62" i="3"/>
  <c r="F62" i="3" s="1"/>
  <c r="C61" i="3"/>
  <c r="F61" i="3" s="1"/>
  <c r="C60" i="3"/>
  <c r="C59" i="3"/>
  <c r="F59" i="3" s="1"/>
  <c r="C58" i="3"/>
  <c r="F58" i="3" s="1"/>
  <c r="C57" i="3"/>
  <c r="F57" i="3" s="1"/>
  <c r="C56" i="3"/>
  <c r="F56" i="3" s="1"/>
  <c r="C55" i="3"/>
  <c r="C54" i="3"/>
  <c r="F54" i="3" s="1"/>
  <c r="C51" i="3"/>
  <c r="C50" i="3"/>
  <c r="C47" i="3"/>
  <c r="F47" i="3" s="1"/>
  <c r="C46" i="3"/>
  <c r="F46" i="3" s="1"/>
  <c r="C45" i="3"/>
  <c r="F45" i="3" s="1"/>
  <c r="C44" i="3"/>
  <c r="F44" i="3" s="1"/>
  <c r="C43" i="3"/>
  <c r="F43" i="3" s="1"/>
  <c r="C40" i="3"/>
  <c r="F40" i="3" s="1"/>
  <c r="C39" i="3"/>
  <c r="C38" i="3"/>
  <c r="F38" i="3" s="1"/>
  <c r="C37" i="3"/>
  <c r="F37" i="3" s="1"/>
  <c r="C36" i="3"/>
  <c r="F36" i="3" s="1"/>
  <c r="I35" i="3"/>
  <c r="C35" i="3"/>
  <c r="I34" i="3"/>
  <c r="I33" i="3"/>
  <c r="C32" i="3"/>
  <c r="C31" i="3"/>
  <c r="F30" i="3"/>
  <c r="C30" i="3"/>
  <c r="C29" i="3"/>
  <c r="F28" i="3"/>
  <c r="C28" i="3"/>
  <c r="C27" i="3"/>
  <c r="F26" i="3"/>
  <c r="C26" i="3"/>
  <c r="C25" i="3"/>
  <c r="C24" i="3"/>
  <c r="I23" i="3"/>
  <c r="C23" i="3"/>
  <c r="I22" i="3"/>
  <c r="F22" i="3"/>
  <c r="C22" i="3"/>
  <c r="G10" i="3"/>
  <c r="G9" i="3"/>
  <c r="G8" i="3"/>
  <c r="G7" i="3"/>
  <c r="G6" i="3"/>
  <c r="C85" i="2"/>
  <c r="E85" i="2" s="1"/>
  <c r="I13" i="2" s="1"/>
  <c r="B82" i="2"/>
  <c r="B81" i="2"/>
  <c r="B80" i="2"/>
  <c r="B79" i="2"/>
  <c r="B78" i="2"/>
  <c r="D78" i="2" s="1"/>
  <c r="B74" i="2"/>
  <c r="B73" i="2"/>
  <c r="B72" i="2"/>
  <c r="B71" i="2"/>
  <c r="B70" i="2"/>
  <c r="B69" i="2"/>
  <c r="B68" i="2"/>
  <c r="D64" i="2"/>
  <c r="D63" i="2"/>
  <c r="D62" i="2"/>
  <c r="D61" i="2"/>
  <c r="D60" i="2"/>
  <c r="F60" i="2" s="1"/>
  <c r="D59" i="2"/>
  <c r="D58" i="2"/>
  <c r="D57" i="2"/>
  <c r="D56" i="2"/>
  <c r="D55" i="2"/>
  <c r="D54" i="2"/>
  <c r="D51" i="2"/>
  <c r="F51" i="2" s="1"/>
  <c r="D50" i="2"/>
  <c r="F50" i="2" s="1"/>
  <c r="H10" i="2" s="1"/>
  <c r="I10" i="2" s="1"/>
  <c r="D47" i="2"/>
  <c r="D46" i="2"/>
  <c r="D45" i="2"/>
  <c r="D44" i="2"/>
  <c r="D43" i="2"/>
  <c r="D40" i="2"/>
  <c r="D39" i="2"/>
  <c r="D38" i="2"/>
  <c r="D37" i="2"/>
  <c r="D36" i="2"/>
  <c r="D35" i="2"/>
  <c r="F35" i="2" s="1"/>
  <c r="D32" i="2"/>
  <c r="D31" i="2"/>
  <c r="D30" i="2"/>
  <c r="D29" i="2"/>
  <c r="F29" i="2" s="1"/>
  <c r="D28" i="2"/>
  <c r="D27" i="2"/>
  <c r="D26" i="2"/>
  <c r="D25" i="2"/>
  <c r="D24" i="2"/>
  <c r="D23" i="2"/>
  <c r="D22" i="2"/>
  <c r="D85" i="2"/>
  <c r="D82" i="2"/>
  <c r="C82" i="2"/>
  <c r="C81" i="2"/>
  <c r="C80" i="2"/>
  <c r="D80" i="2" s="1"/>
  <c r="D79" i="2"/>
  <c r="C79" i="2"/>
  <c r="C78" i="2"/>
  <c r="C74" i="2"/>
  <c r="C73" i="2"/>
  <c r="C72" i="2"/>
  <c r="D72" i="2" s="1"/>
  <c r="C71" i="2"/>
  <c r="D71" i="2" s="1"/>
  <c r="C70" i="2"/>
  <c r="D70" i="2" s="1"/>
  <c r="C69" i="2"/>
  <c r="C68" i="2"/>
  <c r="D68" i="2" s="1"/>
  <c r="C63" i="2"/>
  <c r="C62" i="2"/>
  <c r="F62" i="2" s="1"/>
  <c r="F61" i="2"/>
  <c r="C61" i="2"/>
  <c r="C60" i="2"/>
  <c r="C59" i="2"/>
  <c r="F59" i="2" s="1"/>
  <c r="C58" i="2"/>
  <c r="F58" i="2" s="1"/>
  <c r="F57" i="2"/>
  <c r="C57" i="2"/>
  <c r="F56" i="2"/>
  <c r="C56" i="2"/>
  <c r="C55" i="2"/>
  <c r="C54" i="2"/>
  <c r="F54" i="2" s="1"/>
  <c r="C51" i="2"/>
  <c r="C50" i="2"/>
  <c r="C43" i="2"/>
  <c r="F43" i="2" s="1"/>
  <c r="F38" i="2"/>
  <c r="C38" i="2"/>
  <c r="C37" i="2"/>
  <c r="F37" i="2" s="1"/>
  <c r="C36" i="2"/>
  <c r="C35" i="2"/>
  <c r="C31" i="2"/>
  <c r="C30" i="2"/>
  <c r="F30" i="2" s="1"/>
  <c r="C29" i="2"/>
  <c r="F28" i="2"/>
  <c r="C28" i="2"/>
  <c r="C27" i="2"/>
  <c r="C26" i="2"/>
  <c r="F26" i="2" s="1"/>
  <c r="C25" i="2"/>
  <c r="F25" i="2" s="1"/>
  <c r="C24" i="2"/>
  <c r="F24" i="2" s="1"/>
  <c r="C23" i="2"/>
  <c r="C22" i="2"/>
  <c r="F22" i="2" s="1"/>
  <c r="N19" i="2"/>
  <c r="C44" i="2" s="1"/>
  <c r="F44" i="2" s="1"/>
  <c r="N18" i="2"/>
  <c r="C47" i="2" s="1"/>
  <c r="N17" i="2"/>
  <c r="C45" i="2" s="1"/>
  <c r="F45" i="2" s="1"/>
  <c r="G10" i="2"/>
  <c r="G9" i="2"/>
  <c r="G8" i="2"/>
  <c r="N7" i="2"/>
  <c r="G7" i="2"/>
  <c r="N6" i="2"/>
  <c r="G6" i="2"/>
  <c r="I14" i="6" l="1"/>
  <c r="I16" i="6" s="1"/>
  <c r="E85" i="3"/>
  <c r="I13" i="3" s="1"/>
  <c r="I12" i="3"/>
  <c r="D70" i="3"/>
  <c r="I11" i="3" s="1"/>
  <c r="F63" i="3"/>
  <c r="F64" i="3"/>
  <c r="F60" i="3"/>
  <c r="F55" i="3"/>
  <c r="F51" i="3"/>
  <c r="H10" i="3" s="1"/>
  <c r="I10" i="3" s="1"/>
  <c r="F50" i="3"/>
  <c r="F39" i="3"/>
  <c r="F23" i="3"/>
  <c r="H6" i="3" s="1"/>
  <c r="I6" i="3" s="1"/>
  <c r="F24" i="3"/>
  <c r="H7" i="3"/>
  <c r="I7" i="3" s="1"/>
  <c r="H9" i="3"/>
  <c r="I9" i="3" s="1"/>
  <c r="H8" i="3"/>
  <c r="I8" i="3" s="1"/>
  <c r="D81" i="2"/>
  <c r="I12" i="2" s="1"/>
  <c r="D74" i="2"/>
  <c r="D73" i="2"/>
  <c r="D69" i="2"/>
  <c r="F63" i="2"/>
  <c r="F55" i="2"/>
  <c r="F47" i="2"/>
  <c r="F36" i="2"/>
  <c r="F27" i="2"/>
  <c r="F31" i="2"/>
  <c r="F23" i="2"/>
  <c r="C40" i="2"/>
  <c r="F40" i="2" s="1"/>
  <c r="C46" i="2"/>
  <c r="F46" i="2" s="1"/>
  <c r="H9" i="2" s="1"/>
  <c r="I9" i="2" s="1"/>
  <c r="C32" i="2"/>
  <c r="F32" i="2" s="1"/>
  <c r="I6" i="2" s="1"/>
  <c r="C64" i="2"/>
  <c r="F64" i="2" s="1"/>
  <c r="C39" i="2"/>
  <c r="F39" i="2" s="1"/>
  <c r="H8" i="2" s="1"/>
  <c r="I8" i="2" s="1"/>
  <c r="D85" i="1"/>
  <c r="E85" i="1" s="1"/>
  <c r="F13" i="1" s="1"/>
  <c r="C82" i="1"/>
  <c r="B82" i="1"/>
  <c r="C81" i="1"/>
  <c r="B81" i="1"/>
  <c r="C80" i="1"/>
  <c r="B80" i="1"/>
  <c r="C79" i="1"/>
  <c r="B79" i="1"/>
  <c r="C78" i="1"/>
  <c r="B78" i="1"/>
  <c r="C74" i="1"/>
  <c r="B74" i="1"/>
  <c r="C73" i="1"/>
  <c r="B73" i="1"/>
  <c r="C72" i="1"/>
  <c r="B72" i="1"/>
  <c r="C71" i="1"/>
  <c r="B71" i="1"/>
  <c r="C70" i="1"/>
  <c r="B70" i="1"/>
  <c r="C69" i="1"/>
  <c r="B69" i="1"/>
  <c r="C68" i="1"/>
  <c r="B68" i="1"/>
  <c r="D64" i="1"/>
  <c r="D63" i="1"/>
  <c r="C63" i="1"/>
  <c r="D62" i="1"/>
  <c r="C62" i="1"/>
  <c r="F62" i="1" s="1"/>
  <c r="D61" i="1"/>
  <c r="C61" i="1"/>
  <c r="D60" i="1"/>
  <c r="D59" i="1"/>
  <c r="C59" i="1"/>
  <c r="D58" i="1"/>
  <c r="F58" i="1" s="1"/>
  <c r="C58" i="1"/>
  <c r="D57" i="1"/>
  <c r="C57" i="1"/>
  <c r="D56" i="1"/>
  <c r="C56" i="1"/>
  <c r="D55" i="1"/>
  <c r="C55" i="1"/>
  <c r="D54" i="1"/>
  <c r="C54" i="1"/>
  <c r="D51" i="1"/>
  <c r="D50" i="1"/>
  <c r="C50" i="1"/>
  <c r="D47" i="1"/>
  <c r="D46" i="1"/>
  <c r="C46" i="1"/>
  <c r="D45" i="1"/>
  <c r="C45" i="1"/>
  <c r="D44" i="1"/>
  <c r="D43" i="1"/>
  <c r="C43" i="1"/>
  <c r="D40" i="1"/>
  <c r="D39" i="1"/>
  <c r="D38" i="1"/>
  <c r="C38" i="1"/>
  <c r="D37" i="1"/>
  <c r="C37" i="1"/>
  <c r="D36" i="1"/>
  <c r="C36" i="1"/>
  <c r="D35" i="1"/>
  <c r="C35" i="1"/>
  <c r="D32" i="1"/>
  <c r="D31" i="1"/>
  <c r="C31" i="1"/>
  <c r="D30" i="1"/>
  <c r="C30" i="1"/>
  <c r="D29" i="1"/>
  <c r="C29" i="1"/>
  <c r="D28" i="1"/>
  <c r="D27" i="1"/>
  <c r="C27" i="1"/>
  <c r="D26" i="1"/>
  <c r="C26" i="1"/>
  <c r="D25" i="1"/>
  <c r="C25" i="1"/>
  <c r="D24" i="1"/>
  <c r="C24" i="1"/>
  <c r="D23" i="1"/>
  <c r="C23" i="1"/>
  <c r="D22" i="1"/>
  <c r="C22" i="1"/>
  <c r="N19" i="1"/>
  <c r="N18" i="1"/>
  <c r="N17" i="1"/>
  <c r="C47" i="1" s="1"/>
  <c r="D10" i="1"/>
  <c r="D9" i="1"/>
  <c r="D8" i="1"/>
  <c r="N7" i="1"/>
  <c r="D7" i="1"/>
  <c r="N6" i="1"/>
  <c r="D6" i="1"/>
  <c r="I11" i="2" l="1"/>
  <c r="F35" i="1"/>
  <c r="F55" i="1"/>
  <c r="F59" i="1"/>
  <c r="F29" i="1"/>
  <c r="D72" i="1"/>
  <c r="I14" i="3"/>
  <c r="I16" i="3" s="1"/>
  <c r="F24" i="1"/>
  <c r="F36" i="1"/>
  <c r="F43" i="1"/>
  <c r="F30" i="1"/>
  <c r="F56" i="1"/>
  <c r="F31" i="1"/>
  <c r="F45" i="1"/>
  <c r="D70" i="1"/>
  <c r="D74" i="1"/>
  <c r="F27" i="1"/>
  <c r="H7" i="2"/>
  <c r="I7" i="2" s="1"/>
  <c r="D82" i="1"/>
  <c r="D81" i="1"/>
  <c r="D79" i="1"/>
  <c r="D69" i="1"/>
  <c r="D73" i="1"/>
  <c r="D71" i="1"/>
  <c r="D68" i="1"/>
  <c r="F50" i="1"/>
  <c r="F23" i="1"/>
  <c r="F37" i="1"/>
  <c r="D78" i="1"/>
  <c r="F22" i="1"/>
  <c r="F57" i="1"/>
  <c r="F61" i="1"/>
  <c r="F26" i="1"/>
  <c r="F38" i="1"/>
  <c r="F54" i="1"/>
  <c r="F25" i="1"/>
  <c r="F46" i="1"/>
  <c r="F63" i="1"/>
  <c r="D80" i="1"/>
  <c r="F47" i="1"/>
  <c r="C40" i="1"/>
  <c r="F40" i="1" s="1"/>
  <c r="C28" i="1"/>
  <c r="F28" i="1" s="1"/>
  <c r="C60" i="1"/>
  <c r="F60" i="1" s="1"/>
  <c r="C39" i="1"/>
  <c r="F39" i="1" s="1"/>
  <c r="C51" i="1"/>
  <c r="F51" i="1" s="1"/>
  <c r="E10" i="1" s="1"/>
  <c r="F10" i="1" s="1"/>
  <c r="C32" i="1"/>
  <c r="F32" i="1" s="1"/>
  <c r="C44" i="1"/>
  <c r="F44" i="1" s="1"/>
  <c r="C64" i="1"/>
  <c r="F64" i="1" s="1"/>
  <c r="E8" i="1" l="1"/>
  <c r="F8" i="1" s="1"/>
  <c r="I14" i="2"/>
  <c r="I16" i="2" s="1"/>
  <c r="F12" i="1"/>
  <c r="F11" i="1"/>
  <c r="E7" i="1"/>
  <c r="F7" i="1" s="1"/>
  <c r="E6" i="1"/>
  <c r="F6" i="1" s="1"/>
  <c r="E9" i="1"/>
  <c r="F9" i="1" s="1"/>
  <c r="F14" i="1" l="1"/>
  <c r="F16" i="1" s="1"/>
</calcChain>
</file>

<file path=xl/sharedStrings.xml><?xml version="1.0" encoding="utf-8"?>
<sst xmlns="http://schemas.openxmlformats.org/spreadsheetml/2006/main" count="753" uniqueCount="133">
  <si>
    <t>Aree Omogenee</t>
  </si>
  <si>
    <t>Matera</t>
  </si>
  <si>
    <t>Potenza</t>
  </si>
  <si>
    <t>MQ Complessivi</t>
  </si>
  <si>
    <t>Prezzo mensile al MQ (€/MQ)</t>
  </si>
  <si>
    <t>Prezzo mensile  Totale (€)</t>
  </si>
  <si>
    <t>Frequenza</t>
  </si>
  <si>
    <t>Interventi al mese</t>
  </si>
  <si>
    <t>Uso Ufficio</t>
  </si>
  <si>
    <t>GG - 2 volte al giorno</t>
  </si>
  <si>
    <t>Uso Aperto al Pubblico e Guardiania</t>
  </si>
  <si>
    <t>GGG - 3 volte al giorno</t>
  </si>
  <si>
    <t>Uso Magazzino / Archivio</t>
  </si>
  <si>
    <t>G -  giornaliera</t>
  </si>
  <si>
    <t>Aree esterne - balconi</t>
  </si>
  <si>
    <t>1S - 1 volta alla settimana</t>
  </si>
  <si>
    <t>Servizi igienici</t>
  </si>
  <si>
    <t>2S -  2 volte a settimana</t>
  </si>
  <si>
    <t>Pulizia occasionale – Interventi da effettuare ogni qualvolta occorra</t>
  </si>
  <si>
    <t>3S -  3 volte a settimana</t>
  </si>
  <si>
    <t>Interventi di Sanificazione, Disinfezione, Derattizzazione e Disinfestazione e Deblattizzazione</t>
  </si>
  <si>
    <t>4S -  4 volte a settimana</t>
  </si>
  <si>
    <t xml:space="preserve">Presidio di pulizia </t>
  </si>
  <si>
    <t>5S -  5 volte a settimana</t>
  </si>
  <si>
    <t>Importo mensile</t>
  </si>
  <si>
    <t>6S -  6 volte a settimana</t>
  </si>
  <si>
    <t>Numero di mesi del servizio</t>
  </si>
  <si>
    <t>Q -  quindicinale</t>
  </si>
  <si>
    <t>M -  mensile</t>
  </si>
  <si>
    <t xml:space="preserve">T -  trimestrale </t>
  </si>
  <si>
    <t>SE -  semestrale</t>
  </si>
  <si>
    <t>A -  annuale</t>
  </si>
  <si>
    <t>Nulla</t>
  </si>
  <si>
    <t>Area Omogenea Locali adibiti ad uso Ufficio</t>
  </si>
  <si>
    <t>N°interventi al mese</t>
  </si>
  <si>
    <t>Prezzo a MQ X Intervento</t>
  </si>
  <si>
    <t>Coeff di riparametrazione sup.</t>
  </si>
  <si>
    <t>Prezzo mensile al MQ</t>
  </si>
  <si>
    <t>Spazzatura di tutti i pavimenti delle stanze, corridoi, anticamere, vani con passaggio di panno umido con prodotti idonei nonché lavaggio e smacchiatura dove necessario</t>
  </si>
  <si>
    <t>Spolveratura, riordino e pulitura con appropriati prodotti disinfettanti di scrivanie, sedie e di tutti i piani dei mobili dell’Ufficio 
Svuotatura dei cestini e dei contenitori. Raccolta differenziata, trasporto del materiale di rifiuto nei luoghi prestabiliti e smaltimento secondo il calendario (giorni e orari) indicato dal Comune</t>
  </si>
  <si>
    <t>Spolveratura mediante aspirapolvere elettrico degli arredi, delle scaffalature di ogni tipo, librerie, degli impianti e delle guide delle finestre</t>
  </si>
  <si>
    <t>Deragnatura</t>
  </si>
  <si>
    <t>Lavaggio di tutta la pavimentazione interna, inclusi i battiscopa
Eliminazione impronte e residui sui vetri delle porte d’ingresso, incluse le maniglie</t>
  </si>
  <si>
    <t>Pulizia ad umido e sanificazione con prodotto disinfettante dei punti di contatto comune (tutti gli apparecchi telefonici, gli interruttori, le maniglie, le pulsantiere, ecc)
Pulizia dei computer, video e delle tastiere con specifici prodotti e sistemi di aria compressa
Lavaggio cestini</t>
  </si>
  <si>
    <t>Pulitura e smacchiatura con prodotti idonei delle pareti verticali dei mobili e delle porte</t>
  </si>
  <si>
    <t>Lavaggio delle superfici vetrate interne ed esterne delle finestre, portefinestre, porte d’ingresso e specchi escluso la parete vetrata comprensivo della pulizia degli infissi</t>
  </si>
  <si>
    <t xml:space="preserve">Pulizia e smacchiatura dei pavimenti a fondo con strumenti meccanici previa rimozione accurata delle scrivanie, dei tavoli ed ogni altro mobile facilmente spostabile al fine di effettuare una accurata pulizia del pavimento sottostante ai mobili stessi. Deve essere posta particolare attenzione nello spostamento dei cavi </t>
  </si>
  <si>
    <t>Pulizia e smacchiatura delle pareti lavabili e dei soffitti in maniera tale da non danneggiare le tinteggiature e le vernici</t>
  </si>
  <si>
    <t>Detersione e disinfezione di tutti i mobili dell’ufficio (parti esterne)</t>
  </si>
  <si>
    <t>Area Omogenea Locali adibiti a magazzino - archivi – c.e.d.</t>
  </si>
  <si>
    <t>N°gg al mese</t>
  </si>
  <si>
    <t xml:space="preserve">Spazzatura dei pavimenti con passaggio di panno umido </t>
  </si>
  <si>
    <t>Lavaggio del pavimento</t>
  </si>
  <si>
    <t>Spolveratura mediante aspirapolvere elettrico delle scaffalature e dei ripiani,
nelle finestre vasistas e nei muri antistanti</t>
  </si>
  <si>
    <t xml:space="preserve">Pulitura delle apparecchiature elettroniche, meccaniche ed informatiche </t>
  </si>
  <si>
    <t>Pulizia dei pavimenti a fondo con strumenti meccanici</t>
  </si>
  <si>
    <t>Detersione e disinfezione di tutti i mobili e scaffali del magazzino ( Parti esterne)</t>
  </si>
  <si>
    <t>Area Omogenea Aree esterne - balconi</t>
  </si>
  <si>
    <t>Spazzatura dei balconi e delle superfici esterne
Spazzatura elle scale esterne e dello spazio antistante l'accesso e rimozione dei detriti accumulati</t>
  </si>
  <si>
    <t>Pulitura e lavaggio con macchinari adatti dei balconi e superfici esterne</t>
  </si>
  <si>
    <t>Pulizia serrande e tapparelle esterne</t>
  </si>
  <si>
    <t>Pulitura accurata dei balconi, intercapedini praticabili con asportazione del materiale accumulato. Pulizia delle griglie di scolo per il deflusso dell’acqua piovana e relativi pozzetti</t>
  </si>
  <si>
    <t>Rimozione da tutte le aree esterne di materiale vegetale ed animale (esempio muschio, erbe, guano) con macchinari, strumentiadatti e prodotti idoneei.</t>
  </si>
  <si>
    <t>Area Omogenea Servizi igienici</t>
  </si>
  <si>
    <t>Pulizia accurata dei bagni, specchi, gabinetti e di tutte le attrezzature conteute nei servizi igenici con disinfezione di tutte le superfici e delle maioliche dei pavimenti.
Reintegro di carta asciugamani, carta igienica, disinfettanti, saponi, sacchetti per i rifiuti, profumatori, ecc.
Svuotatura dei cestini per la carta e dei cestini per assorbenti igenici femminili e reintegro dei sacchetti.</t>
  </si>
  <si>
    <t>Lavaggio, disinfezione e sanificazione accurata dei sanitari, delle maioliche, dei pavimenti e delle pareti; disincrostazione degli idrosanitari, delle rubinetterie e delleattrezzature contenute nei servizi 
Lavaggio dei cestini per la carta e dei cestini per assorbenti igenici femminili.</t>
  </si>
  <si>
    <t>Area Omogenea Locali aperti al pubblico e guardiania</t>
  </si>
  <si>
    <t xml:space="preserve">Pulizia ad umido e sanificazione con prodotto disinfettante dei punti di contatto comune (tutti gli apparecchi telefonici, gli interruttori, le maniglie, le pulsantiere, ecc)
Pulizia dei computer, video e delle tastiere con specifici prodotti e sistemi di aria compressa
Lavaggio cestini </t>
  </si>
  <si>
    <t>Dettaglio numero di interventi stimati per sede - PULIZIA OCCASIONALE</t>
  </si>
  <si>
    <t>Dettaglio mq di interesse stimati per sede - PULIZIA OCCASIONALE</t>
  </si>
  <si>
    <r>
      <t>Pulizia occasionale – Interventi da effettuare ogni qualvolta occorra</t>
    </r>
    <r>
      <rPr>
        <sz val="11"/>
        <color theme="0"/>
        <rFont val="Arial"/>
        <family val="2"/>
      </rPr>
      <t>:</t>
    </r>
  </si>
  <si>
    <t>Prezzo a MQ</t>
  </si>
  <si>
    <t>MQ COMPLESSIVI</t>
  </si>
  <si>
    <t>Totale</t>
  </si>
  <si>
    <t>Sgombero neve e ghiaccio limitatamente al passaggio per le persone e delle auto nel cortile e nei tratti di suolo ad uso privato e pubblico (marciapiedi, rampe e simili) immediatamente antistanti l’immobile con spargimento di sale su dette superfici</t>
  </si>
  <si>
    <t>Pulitura di scritte sulle pareti interne mediante tinteggiatura analoga a quella esistente</t>
  </si>
  <si>
    <t>Lavaggio delle superfici vetrate esterne all'edificio con apposite attrezzature</t>
  </si>
  <si>
    <t>Spolveratura mediante aspirazione con prolunghe ed accessori dei controsoffitti e di tutti gli apparecchi illuminanti e pulizia con prodotti disinfettanti</t>
  </si>
  <si>
    <t>Spolveratura mediante aspirapolvere elettrico, di tutti i tappeti, moquettes, zerbini, guide, divani, poltrone e tendaggi</t>
  </si>
  <si>
    <t>Aspirazione e lavaggio delle stoffe delle sedie e poltroncine anche con macchine ad estrazione.
Smontaggio, lavaggio e rimontaggio delle tende in tessuto</t>
  </si>
  <si>
    <t>Interventi straordinari di sanificazione da espletarsi su richiesta in materia di contenimento e gestione dell’emergenza epidemiologica da Covid 19</t>
  </si>
  <si>
    <t>Dettaglio numero di interventi stimati per sede</t>
  </si>
  <si>
    <t>Dettaglio mq di interesse stimati per sede</t>
  </si>
  <si>
    <t>Derattizzazione si intende il complesso di procedimenti e operazioni di disinfestazione atti a determinare o la distruzione completa oppure la sensibile riduzione del numero della popolazione dei ratti o dei topi</t>
  </si>
  <si>
    <t>Disinfestazione (soppressione di piccoli animali) si intende il complesso di procedimenti e operazioni atti a distruggere piccoli   animali,   in particolare di   pulci,   formiche, mosche e moscerini, zanzare, pappadaci, scorpioni, zecche , lepisme ed altri artropodi, sia perché parassiti, vettori o riserve di agenti infettivi sia   perché    molesti    e    specie vegetali non desiderate.</t>
  </si>
  <si>
    <t>Disinfezione (distruzione di microrganismi patogeni finalizzata a rendere sani determinati ambienti confinati e aree di pertinenza)</t>
  </si>
  <si>
    <t xml:space="preserve">Sanificazione (pulizia, disinfezione, disinfestazione e controllo delle condizioni del microclima finalizzata a rendere sani determinati ambienti interni) </t>
  </si>
  <si>
    <t>Deblattizzazione si intende il complesso di procedimenti e operazioni di disinfestazione atti a determinare o la distruzione completa oppure la riduzione del numero della popolazione degli infestanti della famiglia dei blattoidei (blatte e scarafaggi) all'interno ed all'esterno degll'immobile</t>
  </si>
  <si>
    <t>Presidio di Pulizia</t>
  </si>
  <si>
    <t>Numero persone</t>
  </si>
  <si>
    <t>Prezzo orario (€/h) 
per persona</t>
  </si>
  <si>
    <t>Ore mese</t>
  </si>
  <si>
    <t xml:space="preserve">Totale </t>
  </si>
  <si>
    <t>REGIONE BASILICATA</t>
  </si>
  <si>
    <t>Importo totale base d'asta BASILICATA</t>
  </si>
  <si>
    <t>Napoli</t>
  </si>
  <si>
    <t>Caserta</t>
  </si>
  <si>
    <t>Benevento</t>
  </si>
  <si>
    <t>Avellino</t>
  </si>
  <si>
    <t>REGIONE CAMPANIA</t>
  </si>
  <si>
    <t>CATANZARO</t>
  </si>
  <si>
    <t>COSENZA</t>
  </si>
  <si>
    <t>CROTONE</t>
  </si>
  <si>
    <t>REGIOCALABRIA</t>
  </si>
  <si>
    <t>VIBOVALENZIA</t>
  </si>
  <si>
    <t>Dettaglio numero di interventi stimati per sede - INTERVENTI DI SANIFICAZIONE, DISINFEZIONE, DERATTIZZAZIONE E DISINFESTAZIONE E DEBLATTIZZAZIONE</t>
  </si>
  <si>
    <t>Dettaglio mq di interesse stimati per sede - INTERVENTI DI SANIFICAZIONE, DISINFEZIONE, DERATTIZZAZIONE E DISINFESTAZIONE E DEBLATTIZZAZIONE</t>
  </si>
  <si>
    <t>REGIONE CALABRIA</t>
  </si>
  <si>
    <t>Regione</t>
  </si>
  <si>
    <t>Calabria</t>
  </si>
  <si>
    <t>Basilicata</t>
  </si>
  <si>
    <t xml:space="preserve">Campania </t>
  </si>
  <si>
    <t>Puglia</t>
  </si>
  <si>
    <t>BARI</t>
  </si>
  <si>
    <t>BRINDISI</t>
  </si>
  <si>
    <t>FOGGIA</t>
  </si>
  <si>
    <t>LECCE</t>
  </si>
  <si>
    <t>TARANTO</t>
  </si>
  <si>
    <t>REGIONE PUGLIA</t>
  </si>
  <si>
    <t>Importo complessivo (al netto di IVA)</t>
  </si>
  <si>
    <t>Sconto applicato in %</t>
  </si>
  <si>
    <t>Costi della manodopera inclusi nell'importo totale complessivo dell'offerta e non soggetto a ribasso
(ai sensi dell’art. 108, comma 9, del D.Lgs. 36/2023) (€)</t>
  </si>
  <si>
    <t>Importo regione a Base d'asta € 
(al netto di IVA)</t>
  </si>
  <si>
    <t>Importo regione con sconto offerto 
(al netto di IVA)</t>
  </si>
  <si>
    <t>Costi aziendali relativi alla salute ed alla sicurezza sui luoghi di lavoro inclusi nell'importo totale complessivo dell'offerta e non soggetti a ribasso (ai sensi dell’art. 108, comma 9, del D.Lgs. 36/2023) (€)</t>
  </si>
  <si>
    <t>Importo totale base d'asta CALABRIA</t>
  </si>
  <si>
    <t>Importo totale base d'asta CAMPANIA</t>
  </si>
  <si>
    <t>Importo totale base d'asta PUGLIA</t>
  </si>
  <si>
    <t>Offerta Economica Lotto n.2 - CIG A03E2F622A</t>
  </si>
  <si>
    <t>Salerno</t>
  </si>
  <si>
    <t xml:space="preserve">ALLEGATO ALL'OFFERTA ECONOMICA                                      </t>
  </si>
  <si>
    <t xml:space="preserve">ALLEGATO ALL'OFFERTA ECONOMICA                                   </t>
  </si>
  <si>
    <t xml:space="preserve">ALLEGATO ALL'OFFERTA ECONOMICA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</si>
</sst>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43" formatCode="_-* #,##0.00\ _€_-;\-* #,##0.00\ _€_-;_-* &quot;-&quot;??\ _€_-;_-@_-"/>
    <numFmt numFmtId="164" formatCode="_-* #,##0.00\ &quot;€&quot;_-;\-* #,##0.00\ &quot;€&quot;_-;_-* &quot;-&quot;??\ &quot;€&quot;_-;_-@"/>
    <numFmt numFmtId="165" formatCode="_-* #,##0.00\ _€_-;\-* #,##0.00\ _€_-;_-* &quot;-&quot;??\ _€_-;_-@"/>
    <numFmt numFmtId="166" formatCode="#,##0_ ;\-#,##0\ "/>
    <numFmt numFmtId="167" formatCode="[$-410]General"/>
    <numFmt numFmtId="168" formatCode="_-* #,##0.00_-;\-* #,##0.00_-;_-* &quot;-&quot;??_-;_-@_-"/>
    <numFmt numFmtId="169" formatCode="#,##0.000"/>
    <numFmt numFmtId="170" formatCode="0.000%"/>
  </numFmts>
  <fonts count="19" x14ac:knownFonts="1">
    <font>
      <sz val="11"/>
      <color theme="1"/>
      <name val="Calibri"/>
    </font>
    <font>
      <sz val="11"/>
      <color theme="1"/>
      <name val="Calibri"/>
      <family val="2"/>
      <scheme val="minor"/>
    </font>
    <font>
      <sz val="30"/>
      <color theme="1"/>
      <name val="Arial"/>
      <family val="2"/>
    </font>
    <font>
      <sz val="11"/>
      <color theme="1"/>
      <name val="Arial"/>
      <family val="2"/>
    </font>
    <font>
      <b/>
      <sz val="16"/>
      <color theme="1"/>
      <name val="Arial"/>
      <family val="2"/>
    </font>
    <font>
      <sz val="11"/>
      <color theme="1"/>
      <name val="Calibri"/>
      <family val="2"/>
    </font>
    <font>
      <b/>
      <sz val="11"/>
      <color theme="0"/>
      <name val="Arial"/>
      <family val="2"/>
    </font>
    <font>
      <b/>
      <sz val="11"/>
      <color rgb="FFFFFFFF"/>
      <name val="Arial"/>
      <family val="2"/>
    </font>
    <font>
      <i/>
      <sz val="11"/>
      <color rgb="FF000000"/>
      <name val="Arial"/>
      <family val="2"/>
    </font>
    <font>
      <sz val="11"/>
      <color rgb="FF000000"/>
      <name val="Arial"/>
      <family val="2"/>
    </font>
    <font>
      <b/>
      <sz val="11"/>
      <color theme="1"/>
      <name val="Arial"/>
      <family val="2"/>
    </font>
    <font>
      <b/>
      <sz val="11"/>
      <color rgb="FF000000"/>
      <name val="Arial"/>
      <family val="2"/>
    </font>
    <font>
      <sz val="11"/>
      <color theme="0"/>
      <name val="Arial"/>
      <family val="2"/>
    </font>
    <font>
      <sz val="11"/>
      <color theme="1"/>
      <name val="Calibri"/>
    </font>
    <font>
      <b/>
      <u/>
      <sz val="10"/>
      <name val="Arial"/>
      <family val="2"/>
    </font>
    <font>
      <sz val="10"/>
      <color theme="1"/>
      <name val="Arial"/>
      <family val="2"/>
    </font>
    <font>
      <b/>
      <sz val="10"/>
      <name val="Arial"/>
      <family val="2"/>
    </font>
    <font>
      <sz val="10"/>
      <name val="Arial"/>
      <family val="2"/>
    </font>
    <font>
      <b/>
      <sz val="10"/>
      <color theme="1"/>
      <name val="Arial"/>
      <family val="2"/>
    </font>
  </fonts>
  <fills count="7">
    <fill>
      <patternFill patternType="none"/>
    </fill>
    <fill>
      <patternFill patternType="gray125"/>
    </fill>
    <fill>
      <patternFill patternType="solid">
        <fgColor rgb="FF0070C0"/>
        <bgColor rgb="FF0070C0"/>
      </patternFill>
    </fill>
    <fill>
      <patternFill patternType="solid">
        <fgColor theme="5" tint="0.79998168889431442"/>
        <bgColor rgb="FF00B0F0"/>
      </patternFill>
    </fill>
    <fill>
      <patternFill patternType="solid">
        <fgColor rgb="FF92D050"/>
        <bgColor rgb="FF92D050"/>
      </patternFill>
    </fill>
    <fill>
      <patternFill patternType="solid">
        <fgColor theme="5" tint="0.79998168889431442"/>
        <bgColor indexed="64"/>
      </patternFill>
    </fill>
    <fill>
      <patternFill patternType="solid">
        <fgColor theme="0" tint="-4.9989318521683403E-2"/>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bottom style="medium">
        <color rgb="FF000000"/>
      </bottom>
      <diagonal/>
    </border>
    <border>
      <left style="thin">
        <color rgb="FF000000"/>
      </left>
      <right style="medium">
        <color rgb="FF000000"/>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bottom style="medium">
        <color rgb="FF000000"/>
      </bottom>
      <diagonal/>
    </border>
    <border>
      <left/>
      <right/>
      <top/>
      <bottom style="medium">
        <color rgb="FF000000"/>
      </bottom>
      <diagonal/>
    </border>
    <border>
      <left style="thin">
        <color rgb="FF000000"/>
      </left>
      <right style="medium">
        <color rgb="FF000000"/>
      </right>
      <top style="thin">
        <color rgb="FF000000"/>
      </top>
      <bottom style="medium">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medium">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indexed="64"/>
      </left>
      <right/>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diagonal/>
    </border>
    <border>
      <left style="thin">
        <color indexed="64"/>
      </left>
      <right style="medium">
        <color indexed="64"/>
      </right>
      <top style="medium">
        <color indexed="64"/>
      </top>
      <bottom style="thin">
        <color indexed="64"/>
      </bottom>
      <diagonal/>
    </border>
    <border>
      <left style="thin">
        <color rgb="FF000000"/>
      </left>
      <right style="thin">
        <color rgb="FF000000"/>
      </right>
      <top/>
      <bottom style="medium">
        <color rgb="FF000000"/>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rgb="FF000000"/>
      </left>
      <right style="medium">
        <color rgb="FF000000"/>
      </right>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4" fontId="5" fillId="0" borderId="0" applyFont="0" applyFill="0" applyBorder="0" applyAlignment="0" applyProtection="0"/>
    <xf numFmtId="43" fontId="13" fillId="0" borderId="0" applyFont="0" applyFill="0" applyBorder="0" applyAlignment="0" applyProtection="0"/>
    <xf numFmtId="0" fontId="5" fillId="0" borderId="0"/>
    <xf numFmtId="0" fontId="1" fillId="0" borderId="0"/>
    <xf numFmtId="43" fontId="1" fillId="0" borderId="0" applyFont="0" applyFill="0" applyBorder="0" applyAlignment="0" applyProtection="0"/>
    <xf numFmtId="168" fontId="1" fillId="0" borderId="0" applyFont="0" applyFill="0" applyBorder="0" applyAlignment="0" applyProtection="0"/>
  </cellStyleXfs>
  <cellXfs count="297">
    <xf numFmtId="0" fontId="0" fillId="0" borderId="0" xfId="0"/>
    <xf numFmtId="0" fontId="3" fillId="0" borderId="0" xfId="0" applyFont="1" applyAlignment="1"/>
    <xf numFmtId="0" fontId="2" fillId="0" borderId="2" xfId="0" applyFont="1" applyBorder="1" applyAlignment="1">
      <alignment horizontal="center" vertical="center"/>
    </xf>
    <xf numFmtId="0" fontId="3" fillId="0" borderId="0" xfId="0" applyFont="1"/>
    <xf numFmtId="0" fontId="3" fillId="0" borderId="0" xfId="0" applyFont="1" applyFill="1" applyAlignment="1"/>
    <xf numFmtId="0" fontId="3" fillId="0" borderId="0" xfId="0" applyFont="1" applyFill="1" applyBorder="1" applyAlignment="1"/>
    <xf numFmtId="0" fontId="6" fillId="2" borderId="4" xfId="0" applyFont="1" applyFill="1" applyBorder="1" applyAlignment="1">
      <alignment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0" xfId="0" applyFont="1" applyFill="1" applyAlignment="1">
      <alignment horizontal="left" vertical="top"/>
    </xf>
    <xf numFmtId="0" fontId="6" fillId="2" borderId="6" xfId="0" applyFont="1" applyFill="1" applyBorder="1" applyAlignment="1">
      <alignment vertical="center" wrapText="1"/>
    </xf>
    <xf numFmtId="0" fontId="6" fillId="2" borderId="7" xfId="0" applyFont="1" applyFill="1" applyBorder="1" applyAlignment="1">
      <alignment vertical="center" wrapText="1"/>
    </xf>
    <xf numFmtId="0" fontId="9" fillId="0" borderId="4" xfId="0" applyFont="1" applyBorder="1" applyAlignment="1">
      <alignment vertical="center" wrapText="1"/>
    </xf>
    <xf numFmtId="4" fontId="3" fillId="0" borderId="5" xfId="0" applyNumberFormat="1" applyFont="1" applyBorder="1" applyAlignment="1">
      <alignment horizontal="center" vertical="center"/>
    </xf>
    <xf numFmtId="4" fontId="9" fillId="0" borderId="5" xfId="0" applyNumberFormat="1" applyFont="1" applyFill="1" applyBorder="1" applyAlignment="1">
      <alignment horizontal="center" vertical="center" wrapText="1"/>
    </xf>
    <xf numFmtId="164" fontId="9" fillId="0" borderId="4" xfId="0" applyNumberFormat="1" applyFont="1" applyBorder="1" applyAlignment="1">
      <alignment vertical="center" wrapText="1"/>
    </xf>
    <xf numFmtId="164" fontId="8" fillId="0" borderId="0" xfId="0" applyNumberFormat="1" applyFont="1" applyFill="1" applyBorder="1" applyAlignment="1">
      <alignment horizontal="left" vertical="top"/>
    </xf>
    <xf numFmtId="0" fontId="3" fillId="0" borderId="0" xfId="0" applyFont="1" applyFill="1"/>
    <xf numFmtId="0" fontId="8" fillId="0" borderId="8" xfId="0" applyFont="1" applyBorder="1" applyAlignment="1">
      <alignment horizontal="left" vertical="center"/>
    </xf>
    <xf numFmtId="1" fontId="8" fillId="0" borderId="9" xfId="0" applyNumberFormat="1" applyFont="1" applyBorder="1" applyAlignment="1">
      <alignment horizontal="right" vertical="center"/>
    </xf>
    <xf numFmtId="0" fontId="8" fillId="0" borderId="0" xfId="0" applyFont="1" applyFill="1" applyBorder="1" applyAlignment="1">
      <alignment horizontal="left" vertical="center"/>
    </xf>
    <xf numFmtId="0" fontId="8" fillId="0" borderId="0" xfId="0" applyFont="1" applyFill="1" applyAlignment="1">
      <alignment horizontal="left" vertical="center"/>
    </xf>
    <xf numFmtId="0" fontId="9" fillId="0" borderId="5" xfId="0" applyFont="1" applyBorder="1" applyAlignment="1">
      <alignment vertical="center" wrapText="1"/>
    </xf>
    <xf numFmtId="164" fontId="9" fillId="0" borderId="5" xfId="0" applyNumberFormat="1" applyFont="1" applyBorder="1" applyAlignment="1">
      <alignment vertical="center" wrapText="1"/>
    </xf>
    <xf numFmtId="164" fontId="3" fillId="0" borderId="0" xfId="0" applyNumberFormat="1" applyFont="1" applyFill="1" applyAlignment="1"/>
    <xf numFmtId="0" fontId="9" fillId="0" borderId="10" xfId="0" applyFont="1" applyFill="1" applyBorder="1" applyAlignment="1">
      <alignment vertical="center" wrapText="1"/>
    </xf>
    <xf numFmtId="164" fontId="9" fillId="0" borderId="11" xfId="0" applyNumberFormat="1" applyFont="1" applyFill="1" applyBorder="1" applyAlignment="1">
      <alignment vertical="center" wrapText="1"/>
    </xf>
    <xf numFmtId="0" fontId="9" fillId="0" borderId="0" xfId="0" applyFont="1" applyFill="1" applyBorder="1" applyAlignment="1">
      <alignment vertical="center" wrapText="1"/>
    </xf>
    <xf numFmtId="164" fontId="9" fillId="0" borderId="12" xfId="0" applyNumberFormat="1" applyFont="1" applyFill="1" applyBorder="1" applyAlignment="1">
      <alignment vertical="center" wrapText="1"/>
    </xf>
    <xf numFmtId="0" fontId="9" fillId="0" borderId="5" xfId="0" applyFont="1" applyFill="1" applyBorder="1" applyAlignment="1">
      <alignment horizontal="justify" vertical="center" wrapText="1"/>
    </xf>
    <xf numFmtId="164" fontId="9" fillId="0" borderId="11" xfId="0" applyNumberFormat="1" applyFont="1" applyBorder="1" applyAlignment="1">
      <alignment vertical="center" wrapText="1"/>
    </xf>
    <xf numFmtId="165" fontId="3" fillId="0" borderId="0" xfId="0" applyNumberFormat="1" applyFont="1"/>
    <xf numFmtId="0" fontId="10" fillId="0" borderId="4" xfId="0" applyFont="1" applyBorder="1" applyAlignment="1">
      <alignment vertical="center" wrapText="1"/>
    </xf>
    <xf numFmtId="164" fontId="10" fillId="0" borderId="11" xfId="0" applyNumberFormat="1" applyFont="1" applyBorder="1" applyAlignment="1">
      <alignment vertical="center"/>
    </xf>
    <xf numFmtId="0" fontId="10" fillId="0" borderId="5" xfId="0" applyFont="1" applyBorder="1" applyAlignment="1">
      <alignment vertical="center" wrapText="1"/>
    </xf>
    <xf numFmtId="166" fontId="10" fillId="0" borderId="13" xfId="0" applyNumberFormat="1" applyFont="1" applyBorder="1" applyAlignment="1">
      <alignment vertical="center"/>
    </xf>
    <xf numFmtId="165" fontId="10" fillId="0" borderId="0" xfId="0" applyNumberFormat="1" applyFont="1"/>
    <xf numFmtId="0" fontId="10" fillId="0" borderId="0" xfId="0" applyFont="1" applyBorder="1"/>
    <xf numFmtId="0" fontId="3" fillId="0" borderId="0" xfId="0" applyFont="1" applyFill="1" applyBorder="1" applyAlignment="1">
      <alignment vertical="center" wrapText="1"/>
    </xf>
    <xf numFmtId="2" fontId="8" fillId="0" borderId="9" xfId="0" applyNumberFormat="1" applyFont="1" applyBorder="1" applyAlignment="1">
      <alignment horizontal="right" vertical="center"/>
    </xf>
    <xf numFmtId="0" fontId="11" fillId="3" borderId="4" xfId="0" applyFont="1" applyFill="1" applyBorder="1" applyAlignment="1">
      <alignment horizontal="center" vertical="center" wrapText="1"/>
    </xf>
    <xf numFmtId="0" fontId="6" fillId="0" borderId="0" xfId="0" applyFont="1" applyAlignment="1">
      <alignment horizontal="center" vertical="center" wrapText="1"/>
    </xf>
    <xf numFmtId="0" fontId="8" fillId="0" borderId="15" xfId="0" applyFont="1" applyBorder="1" applyAlignment="1">
      <alignment horizontal="left" vertical="center"/>
    </xf>
    <xf numFmtId="0" fontId="11" fillId="3" borderId="5" xfId="0" applyFont="1" applyFill="1" applyBorder="1" applyAlignment="1">
      <alignment horizontal="center" vertical="center" wrapText="1"/>
    </xf>
    <xf numFmtId="0" fontId="11" fillId="0" borderId="0" xfId="0" applyFont="1" applyAlignment="1">
      <alignment horizontal="center" vertical="center" wrapText="1"/>
    </xf>
    <xf numFmtId="0" fontId="8" fillId="0" borderId="16" xfId="0" applyFont="1" applyBorder="1" applyAlignment="1">
      <alignment vertical="center"/>
    </xf>
    <xf numFmtId="2" fontId="8" fillId="0" borderId="17" xfId="0" applyNumberFormat="1" applyFont="1" applyBorder="1" applyAlignment="1">
      <alignment horizontal="right" vertical="center"/>
    </xf>
    <xf numFmtId="0" fontId="11" fillId="0" borderId="0" xfId="0" applyFont="1" applyFill="1" applyAlignment="1">
      <alignment horizontal="center" vertical="center" wrapText="1"/>
    </xf>
    <xf numFmtId="0" fontId="6" fillId="2" borderId="4" xfId="0" applyFont="1" applyFill="1" applyBorder="1" applyAlignment="1">
      <alignment horizontal="left" vertical="center" wrapText="1"/>
    </xf>
    <xf numFmtId="0" fontId="6" fillId="2" borderId="18" xfId="0" applyFont="1" applyFill="1" applyBorder="1" applyAlignment="1">
      <alignment horizontal="center" vertical="center" wrapText="1"/>
    </xf>
    <xf numFmtId="0" fontId="8" fillId="0" borderId="0" xfId="0" applyFont="1" applyAlignment="1">
      <alignment vertical="center"/>
    </xf>
    <xf numFmtId="2" fontId="8" fillId="0" borderId="0" xfId="0" applyNumberFormat="1" applyFont="1" applyAlignment="1">
      <alignment horizontal="right" vertical="center"/>
    </xf>
    <xf numFmtId="0" fontId="9" fillId="0" borderId="4" xfId="0" applyFont="1" applyBorder="1" applyAlignment="1">
      <alignment horizontal="justify" vertical="center" wrapText="1"/>
    </xf>
    <xf numFmtId="0" fontId="11" fillId="4" borderId="4"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18" xfId="0" applyFont="1" applyBorder="1" applyAlignment="1">
      <alignment horizontal="center" vertical="center" wrapText="1"/>
    </xf>
    <xf numFmtId="0" fontId="11" fillId="4" borderId="5" xfId="0" applyFont="1" applyFill="1" applyBorder="1" applyAlignment="1">
      <alignment horizontal="center" vertical="center" wrapText="1"/>
    </xf>
    <xf numFmtId="0" fontId="9" fillId="0" borderId="5" xfId="0" applyFont="1" applyBorder="1" applyAlignment="1">
      <alignment horizontal="justify" vertical="center" wrapText="1"/>
    </xf>
    <xf numFmtId="0" fontId="11" fillId="0" borderId="5" xfId="0" applyFont="1" applyBorder="1" applyAlignment="1">
      <alignment horizontal="center" vertical="center" wrapText="1"/>
    </xf>
    <xf numFmtId="0" fontId="11" fillId="0" borderId="19" xfId="0" applyFont="1" applyBorder="1" applyAlignment="1">
      <alignment horizontal="center" vertical="center" wrapText="1"/>
    </xf>
    <xf numFmtId="0" fontId="6" fillId="0" borderId="0" xfId="0" applyFont="1" applyFill="1" applyAlignment="1">
      <alignment horizontal="center" vertical="center" wrapText="1"/>
    </xf>
    <xf numFmtId="0" fontId="3" fillId="0" borderId="0" xfId="0" applyFont="1" applyAlignment="1">
      <alignment horizontal="justify"/>
    </xf>
    <xf numFmtId="0" fontId="3" fillId="0" borderId="0" xfId="0" applyFont="1" applyAlignment="1">
      <alignment horizontal="center"/>
    </xf>
    <xf numFmtId="0" fontId="6" fillId="2" borderId="18" xfId="0" applyFont="1" applyFill="1" applyBorder="1" applyAlignment="1">
      <alignment horizontal="justify" vertical="center" wrapText="1"/>
    </xf>
    <xf numFmtId="0" fontId="9" fillId="0" borderId="19" xfId="0" applyFont="1" applyBorder="1" applyAlignment="1">
      <alignment horizontal="justify" vertical="center" wrapText="1"/>
    </xf>
    <xf numFmtId="167" fontId="10" fillId="4" borderId="17" xfId="0" applyNumberFormat="1" applyFont="1" applyFill="1" applyBorder="1" applyAlignment="1">
      <alignment horizontal="center" vertical="center" wrapText="1"/>
    </xf>
    <xf numFmtId="0" fontId="6" fillId="2" borderId="4" xfId="0" applyFont="1" applyFill="1" applyBorder="1" applyAlignment="1">
      <alignment horizontal="justify" vertical="center" wrapText="1"/>
    </xf>
    <xf numFmtId="0" fontId="9" fillId="0" borderId="18" xfId="0" applyFont="1" applyBorder="1" applyAlignment="1">
      <alignment horizontal="justify" vertical="center" wrapText="1"/>
    </xf>
    <xf numFmtId="167" fontId="10" fillId="4" borderId="20" xfId="0" applyNumberFormat="1" applyFont="1" applyFill="1" applyBorder="1" applyAlignment="1">
      <alignment horizontal="center" vertical="center" wrapText="1"/>
    </xf>
    <xf numFmtId="0" fontId="9" fillId="0" borderId="0" xfId="0" applyFont="1" applyFill="1" applyBorder="1" applyAlignment="1">
      <alignment horizontal="justify" vertical="center" wrapText="1"/>
    </xf>
    <xf numFmtId="0" fontId="11" fillId="0" borderId="0" xfId="0" applyFont="1" applyFill="1" applyBorder="1" applyAlignment="1">
      <alignment horizontal="center" vertical="center" wrapText="1"/>
    </xf>
    <xf numFmtId="0" fontId="11" fillId="0" borderId="0" xfId="0" applyFont="1" applyBorder="1" applyAlignment="1">
      <alignment horizontal="center" vertical="center" wrapText="1"/>
    </xf>
    <xf numFmtId="0" fontId="3" fillId="0" borderId="0" xfId="0" applyFont="1" applyFill="1" applyAlignment="1">
      <alignment horizontal="justify"/>
    </xf>
    <xf numFmtId="0" fontId="11" fillId="0" borderId="0" xfId="0" applyFont="1" applyFill="1" applyBorder="1" applyAlignment="1">
      <alignment vertical="center" wrapText="1"/>
    </xf>
    <xf numFmtId="0" fontId="6" fillId="2" borderId="6" xfId="0" applyFont="1" applyFill="1" applyBorder="1" applyAlignment="1">
      <alignment horizontal="justify" vertical="center" wrapText="1"/>
    </xf>
    <xf numFmtId="0" fontId="6" fillId="2" borderId="23"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5" xfId="0" applyFont="1" applyFill="1" applyBorder="1" applyAlignment="1">
      <alignment horizontal="center" vertical="center" wrapText="1"/>
    </xf>
    <xf numFmtId="0" fontId="0" fillId="0" borderId="0" xfId="0" applyFont="1" applyAlignment="1"/>
    <xf numFmtId="0" fontId="9" fillId="0" borderId="8" xfId="0" applyFont="1" applyBorder="1" applyAlignment="1">
      <alignment horizontal="justify" vertical="center" wrapText="1"/>
    </xf>
    <xf numFmtId="0" fontId="11" fillId="3" borderId="20" xfId="0" applyFont="1" applyFill="1" applyBorder="1" applyAlignment="1">
      <alignment horizontal="center" vertical="center" wrapText="1"/>
    </xf>
    <xf numFmtId="4" fontId="10" fillId="4" borderId="20" xfId="0" applyNumberFormat="1" applyFont="1" applyFill="1" applyBorder="1" applyAlignment="1">
      <alignment horizontal="center" vertical="center"/>
    </xf>
    <xf numFmtId="44" fontId="10" fillId="0" borderId="26" xfId="1" applyFont="1" applyBorder="1" applyAlignment="1">
      <alignment horizontal="center" vertical="center"/>
    </xf>
    <xf numFmtId="0" fontId="5" fillId="0" borderId="27" xfId="0" applyFont="1" applyBorder="1" applyAlignment="1">
      <alignment horizontal="center" vertical="center"/>
    </xf>
    <xf numFmtId="0" fontId="0" fillId="0" borderId="28" xfId="0" applyFont="1" applyFill="1" applyBorder="1" applyAlignment="1">
      <alignment horizontal="center" vertical="center"/>
    </xf>
    <xf numFmtId="4" fontId="0" fillId="0" borderId="27" xfId="0" applyNumberFormat="1" applyFont="1" applyFill="1" applyBorder="1" applyAlignment="1">
      <alignment horizontal="center" vertical="center"/>
    </xf>
    <xf numFmtId="4" fontId="0" fillId="0" borderId="28" xfId="0" applyNumberFormat="1" applyFont="1" applyFill="1" applyBorder="1" applyAlignment="1">
      <alignment horizontal="center" vertical="center"/>
    </xf>
    <xf numFmtId="0" fontId="0" fillId="0" borderId="27" xfId="0" applyFont="1" applyBorder="1" applyAlignment="1">
      <alignment horizontal="center" vertical="center"/>
    </xf>
    <xf numFmtId="167" fontId="9" fillId="0" borderId="29" xfId="0" applyNumberFormat="1" applyFont="1" applyBorder="1" applyAlignment="1">
      <alignment horizontal="justify" vertical="center" wrapText="1"/>
    </xf>
    <xf numFmtId="0" fontId="11" fillId="3" borderId="30" xfId="0" applyFont="1" applyFill="1" applyBorder="1" applyAlignment="1">
      <alignment horizontal="center" vertical="center" wrapText="1"/>
    </xf>
    <xf numFmtId="44" fontId="10" fillId="0" borderId="31" xfId="1" applyFont="1" applyBorder="1" applyAlignment="1">
      <alignment horizontal="center" vertical="center"/>
    </xf>
    <xf numFmtId="0" fontId="5" fillId="0" borderId="32" xfId="0" applyFont="1" applyBorder="1" applyAlignment="1">
      <alignment horizontal="center" vertical="center"/>
    </xf>
    <xf numFmtId="0" fontId="5" fillId="0" borderId="33" xfId="0" applyFont="1" applyFill="1" applyBorder="1" applyAlignment="1">
      <alignment horizontal="center" vertical="center"/>
    </xf>
    <xf numFmtId="4" fontId="0" fillId="0" borderId="32" xfId="0" applyNumberFormat="1" applyFont="1" applyFill="1" applyBorder="1" applyAlignment="1">
      <alignment horizontal="center" vertical="center"/>
    </xf>
    <xf numFmtId="4" fontId="0" fillId="0" borderId="33" xfId="0" applyNumberFormat="1" applyFont="1" applyFill="1" applyBorder="1" applyAlignment="1">
      <alignment horizontal="center" vertical="center"/>
    </xf>
    <xf numFmtId="167" fontId="9" fillId="0" borderId="0" xfId="0" applyNumberFormat="1" applyFont="1" applyFill="1" applyBorder="1" applyAlignment="1">
      <alignment horizontal="justify" vertical="center" wrapText="1"/>
    </xf>
    <xf numFmtId="0" fontId="11" fillId="0" borderId="0" xfId="0" applyFont="1" applyFill="1" applyBorder="1" applyAlignment="1">
      <alignment horizontal="justify" vertical="center" wrapText="1"/>
    </xf>
    <xf numFmtId="4"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44" fontId="10" fillId="0" borderId="0" xfId="1" applyFont="1" applyFill="1" applyBorder="1" applyAlignment="1">
      <alignment horizontal="center" vertical="center"/>
    </xf>
    <xf numFmtId="0" fontId="5" fillId="0" borderId="28" xfId="0" applyFont="1" applyBorder="1" applyAlignment="1">
      <alignment horizontal="center" vertical="center"/>
    </xf>
    <xf numFmtId="4" fontId="0" fillId="0" borderId="34" xfId="0" applyNumberFormat="1" applyFont="1" applyFill="1" applyBorder="1" applyAlignment="1">
      <alignment horizontal="center" vertical="center"/>
    </xf>
    <xf numFmtId="4" fontId="0" fillId="0" borderId="35" xfId="0" applyNumberFormat="1" applyFont="1" applyFill="1" applyBorder="1" applyAlignment="1">
      <alignment horizontal="center" vertical="center"/>
    </xf>
    <xf numFmtId="0" fontId="0" fillId="0" borderId="28" xfId="0" applyFont="1" applyBorder="1" applyAlignment="1">
      <alignment horizontal="center" vertical="center"/>
    </xf>
    <xf numFmtId="0" fontId="9" fillId="0" borderId="16" xfId="0" applyFont="1" applyBorder="1" applyAlignment="1">
      <alignment horizontal="justify" vertical="center" wrapText="1"/>
    </xf>
    <xf numFmtId="0" fontId="11" fillId="3" borderId="36" xfId="0" applyFont="1" applyFill="1" applyBorder="1" applyAlignment="1">
      <alignment horizontal="center" vertical="center" wrapText="1"/>
    </xf>
    <xf numFmtId="0" fontId="0" fillId="0" borderId="33" xfId="0" applyFont="1" applyBorder="1" applyAlignment="1">
      <alignment horizontal="center" vertical="center"/>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9" fillId="0" borderId="16" xfId="0" applyFont="1" applyFill="1" applyBorder="1" applyAlignment="1">
      <alignment horizontal="justify" vertical="center" wrapText="1"/>
    </xf>
    <xf numFmtId="0" fontId="9" fillId="0" borderId="39" xfId="0" applyFont="1" applyFill="1" applyBorder="1" applyAlignment="1">
      <alignment horizontal="center" vertical="center" wrapText="1"/>
    </xf>
    <xf numFmtId="0" fontId="11" fillId="3" borderId="4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0" xfId="0" applyFont="1" applyFill="1" applyBorder="1" applyAlignment="1">
      <alignment horizontal="center" vertical="center" wrapText="1"/>
    </xf>
    <xf numFmtId="164" fontId="10" fillId="0" borderId="0" xfId="0" applyNumberFormat="1" applyFont="1" applyFill="1" applyBorder="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44" fontId="3" fillId="0" borderId="0" xfId="1" applyFont="1" applyFill="1" applyAlignment="1"/>
    <xf numFmtId="165" fontId="10" fillId="0" borderId="0" xfId="0" applyNumberFormat="1" applyFont="1" applyFill="1"/>
    <xf numFmtId="44" fontId="0" fillId="0" borderId="0" xfId="1" applyFont="1" applyBorder="1" applyAlignment="1"/>
    <xf numFmtId="166" fontId="10" fillId="0" borderId="14" xfId="0" applyNumberFormat="1" applyFont="1" applyBorder="1" applyAlignment="1">
      <alignment vertical="center"/>
    </xf>
    <xf numFmtId="164" fontId="10" fillId="0" borderId="14" xfId="0" applyNumberFormat="1" applyFont="1" applyBorder="1" applyAlignment="1">
      <alignment vertical="center"/>
    </xf>
    <xf numFmtId="0" fontId="6" fillId="2" borderId="44" xfId="0" applyFont="1" applyFill="1" applyBorder="1" applyAlignment="1">
      <alignment horizontal="center" vertical="center" wrapText="1"/>
    </xf>
    <xf numFmtId="0" fontId="6" fillId="2" borderId="45" xfId="0" applyFont="1" applyFill="1" applyBorder="1" applyAlignment="1">
      <alignment horizontal="center" vertical="center" wrapText="1"/>
    </xf>
    <xf numFmtId="0" fontId="6" fillId="2" borderId="46" xfId="0" applyFont="1" applyFill="1" applyBorder="1" applyAlignment="1">
      <alignment horizontal="center" vertical="center" wrapText="1"/>
    </xf>
    <xf numFmtId="0" fontId="5" fillId="0" borderId="47" xfId="0" applyFont="1" applyBorder="1" applyAlignment="1">
      <alignment horizontal="center" vertical="center"/>
    </xf>
    <xf numFmtId="4" fontId="0" fillId="0" borderId="47" xfId="0" applyNumberFormat="1" applyFont="1" applyFill="1" applyBorder="1" applyAlignment="1">
      <alignment horizontal="center" vertical="center"/>
    </xf>
    <xf numFmtId="0" fontId="0" fillId="0" borderId="47" xfId="0" applyFont="1" applyBorder="1" applyAlignment="1">
      <alignment horizontal="center" vertical="center"/>
    </xf>
    <xf numFmtId="4" fontId="10" fillId="4" borderId="36" xfId="0" applyNumberFormat="1" applyFont="1" applyFill="1" applyBorder="1" applyAlignment="1">
      <alignment horizontal="center" vertical="center"/>
    </xf>
    <xf numFmtId="0" fontId="5" fillId="0" borderId="33" xfId="0" applyFont="1" applyBorder="1" applyAlignment="1">
      <alignment horizontal="center" vertical="center"/>
    </xf>
    <xf numFmtId="0" fontId="5" fillId="0" borderId="48" xfId="0" applyFont="1" applyBorder="1" applyAlignment="1">
      <alignment horizontal="center" vertical="center"/>
    </xf>
    <xf numFmtId="4" fontId="0" fillId="0" borderId="48" xfId="0" applyNumberFormat="1" applyFont="1" applyFill="1" applyBorder="1" applyAlignment="1">
      <alignment horizontal="center" vertical="center"/>
    </xf>
    <xf numFmtId="0" fontId="6" fillId="2" borderId="43" xfId="0" applyFont="1" applyFill="1" applyBorder="1" applyAlignment="1">
      <alignment horizontal="center" vertical="center" wrapText="1"/>
    </xf>
    <xf numFmtId="4" fontId="10" fillId="4" borderId="49" xfId="0" applyNumberFormat="1" applyFont="1" applyFill="1" applyBorder="1" applyAlignment="1">
      <alignment horizontal="center" vertical="center"/>
    </xf>
    <xf numFmtId="4" fontId="0" fillId="0" borderId="50" xfId="0" applyNumberFormat="1" applyFont="1" applyFill="1" applyBorder="1" applyAlignment="1">
      <alignment horizontal="center" vertical="center"/>
    </xf>
    <xf numFmtId="4" fontId="10" fillId="4" borderId="51" xfId="0" applyNumberFormat="1" applyFont="1" applyFill="1" applyBorder="1" applyAlignment="1">
      <alignment horizontal="center" vertical="center"/>
    </xf>
    <xf numFmtId="0" fontId="0" fillId="0" borderId="48" xfId="0" applyFont="1" applyBorder="1" applyAlignment="1">
      <alignment horizontal="center" vertical="center"/>
    </xf>
    <xf numFmtId="0" fontId="3" fillId="0" borderId="36" xfId="0" applyFont="1" applyFill="1" applyBorder="1" applyAlignment="1">
      <alignment horizontal="center" vertical="center"/>
    </xf>
    <xf numFmtId="164" fontId="10" fillId="0" borderId="0" xfId="0" applyNumberFormat="1" applyFont="1" applyBorder="1"/>
    <xf numFmtId="0" fontId="6" fillId="0" borderId="0" xfId="0" applyFont="1" applyFill="1" applyBorder="1" applyAlignment="1">
      <alignment horizontal="center" vertical="center" wrapText="1"/>
    </xf>
    <xf numFmtId="0" fontId="3" fillId="0" borderId="0" xfId="3" applyFont="1" applyAlignment="1"/>
    <xf numFmtId="0" fontId="3" fillId="0" borderId="0" xfId="3" applyFont="1" applyFill="1" applyAlignment="1"/>
    <xf numFmtId="0" fontId="3" fillId="0" borderId="0" xfId="3" applyFont="1" applyFill="1" applyBorder="1" applyAlignment="1"/>
    <xf numFmtId="0" fontId="6" fillId="2" borderId="4" xfId="3" applyFont="1" applyFill="1" applyBorder="1" applyAlignment="1">
      <alignment vertical="center" wrapText="1"/>
    </xf>
    <xf numFmtId="0" fontId="6" fillId="2" borderId="5" xfId="3" applyFont="1" applyFill="1" applyBorder="1" applyAlignment="1">
      <alignment horizontal="center" vertical="center" wrapText="1"/>
    </xf>
    <xf numFmtId="0" fontId="6" fillId="2" borderId="4"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8" fillId="0" borderId="0" xfId="3" applyFont="1" applyFill="1" applyAlignment="1">
      <alignment horizontal="left" vertical="top"/>
    </xf>
    <xf numFmtId="0" fontId="9" fillId="0" borderId="4" xfId="3" applyFont="1" applyBorder="1" applyAlignment="1">
      <alignment vertical="center" wrapText="1"/>
    </xf>
    <xf numFmtId="4" fontId="3" fillId="0" borderId="5" xfId="3" applyNumberFormat="1" applyFont="1" applyBorder="1" applyAlignment="1">
      <alignment horizontal="center" vertical="center"/>
    </xf>
    <xf numFmtId="4" fontId="9" fillId="0" borderId="5" xfId="3" applyNumberFormat="1" applyFont="1" applyFill="1" applyBorder="1" applyAlignment="1">
      <alignment horizontal="center" vertical="center" wrapText="1"/>
    </xf>
    <xf numFmtId="164" fontId="9" fillId="0" borderId="4" xfId="3" applyNumberFormat="1" applyFont="1" applyBorder="1" applyAlignment="1">
      <alignment vertical="center" wrapText="1"/>
    </xf>
    <xf numFmtId="164" fontId="8" fillId="0" borderId="0" xfId="3" applyNumberFormat="1" applyFont="1" applyFill="1" applyBorder="1" applyAlignment="1">
      <alignment horizontal="left" vertical="top"/>
    </xf>
    <xf numFmtId="0" fontId="3" fillId="0" borderId="0" xfId="3" applyFont="1" applyFill="1"/>
    <xf numFmtId="0" fontId="8" fillId="0" borderId="0" xfId="3" applyFont="1" applyFill="1" applyBorder="1" applyAlignment="1">
      <alignment horizontal="left" vertical="center"/>
    </xf>
    <xf numFmtId="0" fontId="8" fillId="0" borderId="0" xfId="3" applyFont="1" applyFill="1" applyAlignment="1">
      <alignment horizontal="left" vertical="center"/>
    </xf>
    <xf numFmtId="0" fontId="9" fillId="0" borderId="5" xfId="3" applyFont="1" applyBorder="1" applyAlignment="1">
      <alignment vertical="center" wrapText="1"/>
    </xf>
    <xf numFmtId="4" fontId="3" fillId="0" borderId="5" xfId="3" applyNumberFormat="1" applyFont="1" applyFill="1" applyBorder="1" applyAlignment="1">
      <alignment horizontal="center" vertical="center"/>
    </xf>
    <xf numFmtId="164" fontId="9" fillId="0" borderId="5" xfId="3" applyNumberFormat="1" applyFont="1" applyBorder="1" applyAlignment="1">
      <alignment vertical="center" wrapText="1"/>
    </xf>
    <xf numFmtId="164" fontId="3" fillId="0" borderId="0" xfId="3" applyNumberFormat="1" applyFont="1" applyFill="1" applyAlignment="1"/>
    <xf numFmtId="0" fontId="9" fillId="0" borderId="0" xfId="3" applyFont="1" applyBorder="1" applyAlignment="1">
      <alignment vertical="center" wrapText="1"/>
    </xf>
    <xf numFmtId="0" fontId="9" fillId="0" borderId="10" xfId="3" applyFont="1" applyFill="1" applyBorder="1" applyAlignment="1">
      <alignment vertical="center" wrapText="1"/>
    </xf>
    <xf numFmtId="164" fontId="9" fillId="0" borderId="11" xfId="3" applyNumberFormat="1" applyFont="1" applyFill="1" applyBorder="1" applyAlignment="1">
      <alignment vertical="center" wrapText="1"/>
    </xf>
    <xf numFmtId="0" fontId="9" fillId="0" borderId="0" xfId="3" applyFont="1" applyFill="1" applyBorder="1" applyAlignment="1">
      <alignment vertical="center" wrapText="1"/>
    </xf>
    <xf numFmtId="164" fontId="9" fillId="0" borderId="12" xfId="3" applyNumberFormat="1" applyFont="1" applyFill="1" applyBorder="1" applyAlignment="1">
      <alignment vertical="center" wrapText="1"/>
    </xf>
    <xf numFmtId="44" fontId="0" fillId="0" borderId="0" xfId="1" applyFont="1"/>
    <xf numFmtId="0" fontId="9" fillId="0" borderId="5" xfId="3" applyFont="1" applyFill="1" applyBorder="1" applyAlignment="1">
      <alignment horizontal="justify" vertical="center" wrapText="1"/>
    </xf>
    <xf numFmtId="164" fontId="9" fillId="0" borderId="11" xfId="3" applyNumberFormat="1" applyFont="1" applyBorder="1" applyAlignment="1">
      <alignment vertical="center" wrapText="1"/>
    </xf>
    <xf numFmtId="165" fontId="3" fillId="0" borderId="0" xfId="3" applyNumberFormat="1" applyFont="1"/>
    <xf numFmtId="0" fontId="10" fillId="0" borderId="4" xfId="3" applyFont="1" applyBorder="1" applyAlignment="1">
      <alignment vertical="center" wrapText="1"/>
    </xf>
    <xf numFmtId="164" fontId="10" fillId="0" borderId="11" xfId="3" applyNumberFormat="1" applyFont="1" applyBorder="1" applyAlignment="1">
      <alignment vertical="center"/>
    </xf>
    <xf numFmtId="0" fontId="10" fillId="0" borderId="5" xfId="3" applyFont="1" applyBorder="1" applyAlignment="1">
      <alignment vertical="center" wrapText="1"/>
    </xf>
    <xf numFmtId="166" fontId="10" fillId="0" borderId="14" xfId="3" applyNumberFormat="1" applyFont="1" applyBorder="1" applyAlignment="1">
      <alignment vertical="center"/>
    </xf>
    <xf numFmtId="164" fontId="10" fillId="0" borderId="14" xfId="3" applyNumberFormat="1" applyFont="1" applyBorder="1" applyAlignment="1">
      <alignment vertical="center"/>
    </xf>
    <xf numFmtId="165" fontId="10" fillId="0" borderId="0" xfId="3" applyNumberFormat="1" applyFont="1"/>
    <xf numFmtId="0" fontId="10" fillId="0" borderId="0" xfId="3" applyFont="1" applyBorder="1"/>
    <xf numFmtId="164" fontId="10" fillId="0" borderId="42" xfId="3" applyNumberFormat="1" applyFont="1" applyBorder="1"/>
    <xf numFmtId="0" fontId="3" fillId="0" borderId="0" xfId="3" applyFont="1" applyFill="1" applyBorder="1" applyAlignment="1">
      <alignment vertical="center" wrapText="1"/>
    </xf>
    <xf numFmtId="0" fontId="6" fillId="0" borderId="0" xfId="3" applyFont="1" applyAlignment="1">
      <alignment horizontal="center" vertical="center" wrapText="1"/>
    </xf>
    <xf numFmtId="0" fontId="11" fillId="0" borderId="0" xfId="3" applyFont="1" applyAlignment="1">
      <alignment horizontal="center" vertical="center" wrapText="1"/>
    </xf>
    <xf numFmtId="0" fontId="11" fillId="0" borderId="0" xfId="3" applyFont="1" applyFill="1" applyAlignment="1">
      <alignment horizontal="center" vertical="center" wrapText="1"/>
    </xf>
    <xf numFmtId="0" fontId="6" fillId="2" borderId="4" xfId="3" applyFont="1" applyFill="1" applyBorder="1" applyAlignment="1">
      <alignment horizontal="left" vertical="center" wrapText="1"/>
    </xf>
    <xf numFmtId="0" fontId="6" fillId="2" borderId="18" xfId="3" applyFont="1" applyFill="1" applyBorder="1" applyAlignment="1">
      <alignment horizontal="center" vertical="center" wrapText="1"/>
    </xf>
    <xf numFmtId="0" fontId="6" fillId="2" borderId="6" xfId="3" applyFont="1" applyFill="1" applyBorder="1" applyAlignment="1">
      <alignment vertical="center" wrapText="1"/>
    </xf>
    <xf numFmtId="0" fontId="6" fillId="2" borderId="7" xfId="3" applyFont="1" applyFill="1" applyBorder="1" applyAlignment="1">
      <alignment vertical="center" wrapText="1"/>
    </xf>
    <xf numFmtId="0" fontId="8" fillId="0" borderId="0" xfId="3" applyFont="1" applyAlignment="1">
      <alignment vertical="center"/>
    </xf>
    <xf numFmtId="2" fontId="8" fillId="0" borderId="0" xfId="3" applyNumberFormat="1" applyFont="1" applyAlignment="1">
      <alignment horizontal="right" vertical="center"/>
    </xf>
    <xf numFmtId="0" fontId="9" fillId="0" borderId="4" xfId="3" applyFont="1" applyBorder="1" applyAlignment="1">
      <alignment horizontal="justify" vertical="center" wrapText="1"/>
    </xf>
    <xf numFmtId="0" fontId="11" fillId="4" borderId="4" xfId="3" applyFont="1" applyFill="1" applyBorder="1" applyAlignment="1">
      <alignment horizontal="center" vertical="center" wrapText="1"/>
    </xf>
    <xf numFmtId="0" fontId="11" fillId="0" borderId="4" xfId="3" applyFont="1" applyBorder="1" applyAlignment="1">
      <alignment horizontal="center" vertical="center" wrapText="1"/>
    </xf>
    <xf numFmtId="0" fontId="11" fillId="0" borderId="18" xfId="3" applyFont="1" applyBorder="1" applyAlignment="1">
      <alignment horizontal="center" vertical="center" wrapText="1"/>
    </xf>
    <xf numFmtId="0" fontId="8" fillId="0" borderId="8" xfId="3" applyFont="1" applyBorder="1" applyAlignment="1">
      <alignment horizontal="left" vertical="center"/>
    </xf>
    <xf numFmtId="1" fontId="8" fillId="0" borderId="9" xfId="3" applyNumberFormat="1" applyFont="1" applyBorder="1" applyAlignment="1">
      <alignment horizontal="right" vertical="center"/>
    </xf>
    <xf numFmtId="0" fontId="9" fillId="0" borderId="5" xfId="3" applyFont="1" applyBorder="1" applyAlignment="1">
      <alignment horizontal="justify" vertical="center" wrapText="1"/>
    </xf>
    <xf numFmtId="0" fontId="3" fillId="0" borderId="0" xfId="3" applyFont="1"/>
    <xf numFmtId="0" fontId="11" fillId="0" borderId="5" xfId="3" applyFont="1" applyBorder="1" applyAlignment="1">
      <alignment horizontal="center" vertical="center" wrapText="1"/>
    </xf>
    <xf numFmtId="0" fontId="11" fillId="0" borderId="19" xfId="3" applyFont="1" applyBorder="1" applyAlignment="1">
      <alignment horizontal="center" vertical="center" wrapText="1"/>
    </xf>
    <xf numFmtId="0" fontId="6" fillId="0" borderId="0" xfId="3" applyFont="1" applyFill="1" applyAlignment="1">
      <alignment horizontal="center" vertical="center" wrapText="1"/>
    </xf>
    <xf numFmtId="0" fontId="3" fillId="0" borderId="0" xfId="3" applyFont="1" applyAlignment="1">
      <alignment horizontal="justify"/>
    </xf>
    <xf numFmtId="0" fontId="3" fillId="0" borderId="0" xfId="3" applyFont="1" applyAlignment="1">
      <alignment horizontal="center"/>
    </xf>
    <xf numFmtId="2" fontId="8" fillId="0" borderId="9" xfId="3" applyNumberFormat="1" applyFont="1" applyBorder="1" applyAlignment="1">
      <alignment horizontal="right" vertical="center"/>
    </xf>
    <xf numFmtId="0" fontId="6" fillId="2" borderId="18" xfId="3" applyFont="1" applyFill="1" applyBorder="1" applyAlignment="1">
      <alignment horizontal="justify" vertical="center" wrapText="1"/>
    </xf>
    <xf numFmtId="0" fontId="8" fillId="0" borderId="15" xfId="3" applyFont="1" applyBorder="1" applyAlignment="1">
      <alignment horizontal="left" vertical="center"/>
    </xf>
    <xf numFmtId="0" fontId="9" fillId="0" borderId="19" xfId="3" applyFont="1" applyBorder="1" applyAlignment="1">
      <alignment horizontal="justify" vertical="center" wrapText="1"/>
    </xf>
    <xf numFmtId="0" fontId="11" fillId="4" borderId="5" xfId="3" applyFont="1" applyFill="1" applyBorder="1" applyAlignment="1">
      <alignment horizontal="center" vertical="center" wrapText="1"/>
    </xf>
    <xf numFmtId="0" fontId="8" fillId="0" borderId="16" xfId="3" applyFont="1" applyBorder="1" applyAlignment="1">
      <alignment vertical="center"/>
    </xf>
    <xf numFmtId="2" fontId="8" fillId="0" borderId="17" xfId="3" applyNumberFormat="1" applyFont="1" applyBorder="1" applyAlignment="1">
      <alignment horizontal="right" vertical="center"/>
    </xf>
    <xf numFmtId="167" fontId="10" fillId="4" borderId="20" xfId="3" applyNumberFormat="1" applyFont="1" applyFill="1" applyBorder="1" applyAlignment="1">
      <alignment horizontal="center" vertical="center" wrapText="1"/>
    </xf>
    <xf numFmtId="0" fontId="6" fillId="2" borderId="4" xfId="3" applyFont="1" applyFill="1" applyBorder="1" applyAlignment="1">
      <alignment horizontal="justify" vertical="center" wrapText="1"/>
    </xf>
    <xf numFmtId="0" fontId="9" fillId="0" borderId="18" xfId="3" applyFont="1" applyBorder="1" applyAlignment="1">
      <alignment horizontal="justify" vertical="center" wrapText="1"/>
    </xf>
    <xf numFmtId="0" fontId="9" fillId="0" borderId="0" xfId="3" applyFont="1" applyFill="1" applyBorder="1" applyAlignment="1">
      <alignment horizontal="justify" vertical="center" wrapText="1"/>
    </xf>
    <xf numFmtId="0" fontId="11" fillId="0" borderId="0" xfId="3" applyFont="1" applyFill="1" applyBorder="1" applyAlignment="1">
      <alignment horizontal="center" vertical="center" wrapText="1"/>
    </xf>
    <xf numFmtId="0" fontId="11" fillId="0" borderId="0" xfId="3" applyFont="1" applyBorder="1" applyAlignment="1">
      <alignment horizontal="center" vertical="center" wrapText="1"/>
    </xf>
    <xf numFmtId="0" fontId="6" fillId="2" borderId="6" xfId="3" applyFont="1" applyFill="1" applyBorder="1" applyAlignment="1">
      <alignment horizontal="justify" vertical="center" wrapText="1"/>
    </xf>
    <xf numFmtId="0" fontId="6" fillId="2" borderId="23" xfId="3" applyFont="1" applyFill="1" applyBorder="1" applyAlignment="1">
      <alignment horizontal="center" vertical="center"/>
    </xf>
    <xf numFmtId="0" fontId="6" fillId="2" borderId="24" xfId="3" applyFont="1" applyFill="1" applyBorder="1" applyAlignment="1">
      <alignment horizontal="center" vertical="center"/>
    </xf>
    <xf numFmtId="0" fontId="6" fillId="2" borderId="34" xfId="3" applyFont="1" applyFill="1" applyBorder="1" applyAlignment="1">
      <alignment horizontal="center" vertical="center" wrapText="1"/>
    </xf>
    <xf numFmtId="0" fontId="6" fillId="2" borderId="35" xfId="3" applyFont="1" applyFill="1" applyBorder="1" applyAlignment="1">
      <alignment horizontal="center" vertical="center" wrapText="1"/>
    </xf>
    <xf numFmtId="0" fontId="6" fillId="2" borderId="44" xfId="3" applyFont="1" applyFill="1" applyBorder="1" applyAlignment="1">
      <alignment horizontal="center" vertical="center" wrapText="1"/>
    </xf>
    <xf numFmtId="0" fontId="6" fillId="2" borderId="52" xfId="3" applyFont="1" applyFill="1" applyBorder="1" applyAlignment="1">
      <alignment horizontal="center" vertical="center" wrapText="1"/>
    </xf>
    <xf numFmtId="0" fontId="9" fillId="0" borderId="8" xfId="3" applyFont="1" applyBorder="1" applyAlignment="1">
      <alignment horizontal="justify" vertical="center" wrapText="1"/>
    </xf>
    <xf numFmtId="4" fontId="10" fillId="4" borderId="20" xfId="3" applyNumberFormat="1" applyFont="1" applyFill="1" applyBorder="1" applyAlignment="1">
      <alignment horizontal="center" vertical="center"/>
    </xf>
    <xf numFmtId="0" fontId="3" fillId="0" borderId="27" xfId="3" applyFont="1" applyBorder="1" applyAlignment="1">
      <alignment horizontal="center" vertical="center"/>
    </xf>
    <xf numFmtId="0" fontId="3" fillId="0" borderId="28" xfId="3" applyFont="1" applyBorder="1" applyAlignment="1">
      <alignment horizontal="center" vertical="center"/>
    </xf>
    <xf numFmtId="4" fontId="3" fillId="0" borderId="27" xfId="3" applyNumberFormat="1" applyFont="1" applyFill="1" applyBorder="1" applyAlignment="1">
      <alignment horizontal="center" vertical="center"/>
    </xf>
    <xf numFmtId="4" fontId="3" fillId="0" borderId="28" xfId="3" applyNumberFormat="1" applyFont="1" applyFill="1" applyBorder="1" applyAlignment="1">
      <alignment horizontal="center" vertical="center"/>
    </xf>
    <xf numFmtId="4" fontId="3" fillId="0" borderId="28" xfId="3" applyNumberFormat="1" applyFont="1" applyBorder="1" applyAlignment="1">
      <alignment horizontal="center" vertical="center"/>
    </xf>
    <xf numFmtId="167" fontId="9" fillId="0" borderId="29" xfId="3" applyNumberFormat="1" applyFont="1" applyBorder="1" applyAlignment="1">
      <alignment horizontal="justify" vertical="center" wrapText="1"/>
    </xf>
    <xf numFmtId="4" fontId="10" fillId="4" borderId="36" xfId="3" applyNumberFormat="1" applyFont="1" applyFill="1" applyBorder="1" applyAlignment="1">
      <alignment horizontal="center" vertical="center"/>
    </xf>
    <xf numFmtId="0" fontId="3" fillId="0" borderId="32" xfId="3" applyFont="1" applyBorder="1" applyAlignment="1">
      <alignment horizontal="center" vertical="center"/>
    </xf>
    <xf numFmtId="0" fontId="3" fillId="0" borderId="33" xfId="3" applyFont="1" applyBorder="1" applyAlignment="1">
      <alignment horizontal="center" vertical="center"/>
    </xf>
    <xf numFmtId="4" fontId="3" fillId="0" borderId="32" xfId="3" applyNumberFormat="1" applyFont="1" applyFill="1" applyBorder="1" applyAlignment="1">
      <alignment horizontal="center" vertical="center"/>
    </xf>
    <xf numFmtId="4" fontId="3" fillId="0" borderId="33" xfId="3" applyNumberFormat="1" applyFont="1" applyFill="1" applyBorder="1" applyAlignment="1">
      <alignment horizontal="center" vertical="center"/>
    </xf>
    <xf numFmtId="4" fontId="3" fillId="0" borderId="33" xfId="3" applyNumberFormat="1" applyFont="1" applyBorder="1" applyAlignment="1">
      <alignment horizontal="center" vertical="center"/>
    </xf>
    <xf numFmtId="167" fontId="9" fillId="0" borderId="0" xfId="3" applyNumberFormat="1" applyFont="1" applyFill="1" applyBorder="1" applyAlignment="1">
      <alignment horizontal="justify" vertical="center" wrapText="1"/>
    </xf>
    <xf numFmtId="0" fontId="11" fillId="0" borderId="0" xfId="3" applyFont="1" applyFill="1" applyBorder="1" applyAlignment="1">
      <alignment horizontal="justify" vertical="center" wrapText="1"/>
    </xf>
    <xf numFmtId="4" fontId="10" fillId="0" borderId="0" xfId="3" applyNumberFormat="1" applyFont="1" applyFill="1" applyBorder="1" applyAlignment="1">
      <alignment horizontal="center" vertical="center"/>
    </xf>
    <xf numFmtId="0" fontId="3" fillId="0" borderId="0" xfId="3" applyFont="1" applyBorder="1" applyAlignment="1">
      <alignment horizontal="center" vertical="center"/>
    </xf>
    <xf numFmtId="4" fontId="3" fillId="0" borderId="0" xfId="3" applyNumberFormat="1" applyFont="1" applyFill="1" applyBorder="1" applyAlignment="1">
      <alignment horizontal="center" vertical="center"/>
    </xf>
    <xf numFmtId="4" fontId="3" fillId="0" borderId="0" xfId="3" applyNumberFormat="1" applyFont="1" applyBorder="1" applyAlignment="1">
      <alignment horizontal="center" vertical="center"/>
    </xf>
    <xf numFmtId="0" fontId="6" fillId="2" borderId="41" xfId="3" applyFont="1" applyFill="1" applyBorder="1" applyAlignment="1">
      <alignment horizontal="center" vertical="center" wrapText="1"/>
    </xf>
    <xf numFmtId="0" fontId="6" fillId="2" borderId="0" xfId="3" applyFont="1" applyFill="1" applyBorder="1" applyAlignment="1">
      <alignment horizontal="center" vertical="center" wrapText="1"/>
    </xf>
    <xf numFmtId="0" fontId="9" fillId="0" borderId="16" xfId="3" applyFont="1" applyBorder="1" applyAlignment="1">
      <alignment horizontal="justify" vertical="center" wrapText="1"/>
    </xf>
    <xf numFmtId="0" fontId="6" fillId="2" borderId="37" xfId="3" applyFont="1" applyFill="1" applyBorder="1" applyAlignment="1">
      <alignment horizontal="center" vertical="center" wrapText="1"/>
    </xf>
    <xf numFmtId="0" fontId="6" fillId="2" borderId="38" xfId="3" applyFont="1" applyFill="1" applyBorder="1" applyAlignment="1">
      <alignment horizontal="center" vertical="center" wrapText="1"/>
    </xf>
    <xf numFmtId="0" fontId="6" fillId="2" borderId="6" xfId="3" applyFont="1" applyFill="1" applyBorder="1" applyAlignment="1">
      <alignment horizontal="center" vertical="center" wrapText="1"/>
    </xf>
    <xf numFmtId="0" fontId="6" fillId="2" borderId="24" xfId="3" applyFont="1" applyFill="1" applyBorder="1" applyAlignment="1">
      <alignment horizontal="center" vertical="center" wrapText="1"/>
    </xf>
    <xf numFmtId="0" fontId="9" fillId="0" borderId="16" xfId="3" applyFont="1" applyFill="1" applyBorder="1" applyAlignment="1">
      <alignment horizontal="justify" vertical="center" wrapText="1"/>
    </xf>
    <xf numFmtId="0" fontId="9" fillId="0" borderId="39" xfId="3" applyFont="1" applyFill="1" applyBorder="1" applyAlignment="1">
      <alignment horizontal="center" vertical="center" wrapText="1"/>
    </xf>
    <xf numFmtId="0" fontId="3" fillId="0" borderId="16" xfId="3" applyFont="1" applyFill="1" applyBorder="1" applyAlignment="1">
      <alignment horizontal="center" vertical="center"/>
    </xf>
    <xf numFmtId="0" fontId="3" fillId="0" borderId="0" xfId="3" applyFont="1" applyFill="1" applyBorder="1" applyAlignment="1">
      <alignment horizontal="center" vertical="center" wrapText="1"/>
    </xf>
    <xf numFmtId="169" fontId="16" fillId="5" borderId="53" xfId="4" applyNumberFormat="1" applyFont="1" applyFill="1" applyBorder="1" applyAlignment="1" applyProtection="1">
      <alignment vertical="center"/>
      <protection locked="0"/>
    </xf>
    <xf numFmtId="0" fontId="17" fillId="0" borderId="0" xfId="4" applyFont="1" applyAlignment="1" applyProtection="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4" fillId="0" borderId="0" xfId="0" applyFont="1" applyBorder="1" applyAlignment="1">
      <alignment vertical="center" wrapText="1"/>
    </xf>
    <xf numFmtId="0" fontId="6" fillId="2" borderId="59" xfId="0" applyFont="1" applyFill="1" applyBorder="1" applyAlignment="1">
      <alignment vertical="center" wrapText="1"/>
    </xf>
    <xf numFmtId="0" fontId="6" fillId="2" borderId="59" xfId="0" applyFont="1" applyFill="1" applyBorder="1" applyAlignment="1">
      <alignment horizontal="center" vertical="center" wrapText="1"/>
    </xf>
    <xf numFmtId="164" fontId="10" fillId="0" borderId="14" xfId="0" applyNumberFormat="1" applyFont="1" applyFill="1" applyBorder="1" applyAlignment="1">
      <alignment vertical="center"/>
    </xf>
    <xf numFmtId="170" fontId="16" fillId="5" borderId="53" xfId="4" applyNumberFormat="1" applyFont="1" applyFill="1" applyBorder="1" applyAlignment="1" applyProtection="1">
      <alignment horizontal="center" vertical="center"/>
      <protection locked="0"/>
    </xf>
    <xf numFmtId="0" fontId="14" fillId="6" borderId="21" xfId="4" applyFont="1" applyFill="1" applyBorder="1" applyAlignment="1" applyProtection="1">
      <alignment horizontal="center" vertical="center" wrapText="1"/>
    </xf>
    <xf numFmtId="0" fontId="14" fillId="6" borderId="43" xfId="4" applyFont="1" applyFill="1" applyBorder="1" applyAlignment="1" applyProtection="1">
      <alignment horizontal="center" vertical="center" wrapText="1"/>
    </xf>
    <xf numFmtId="0" fontId="14" fillId="6" borderId="22" xfId="4" applyFont="1" applyFill="1" applyBorder="1" applyAlignment="1" applyProtection="1">
      <alignment horizontal="center" vertical="center" wrapText="1"/>
    </xf>
    <xf numFmtId="0" fontId="11" fillId="0" borderId="21" xfId="3" applyFont="1" applyFill="1" applyBorder="1" applyAlignment="1">
      <alignment horizontal="center" vertical="center" wrapText="1"/>
    </xf>
    <xf numFmtId="0" fontId="11" fillId="0" borderId="43" xfId="3" applyFont="1" applyFill="1" applyBorder="1" applyAlignment="1">
      <alignment horizontal="center" vertical="center" wrapText="1"/>
    </xf>
    <xf numFmtId="0" fontId="11" fillId="0" borderId="22" xfId="3" applyFont="1" applyFill="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55" xfId="0" applyFont="1" applyBorder="1" applyAlignment="1">
      <alignment horizontal="center" vertical="center"/>
    </xf>
    <xf numFmtId="0" fontId="2" fillId="0" borderId="56" xfId="0" applyFont="1" applyBorder="1" applyAlignment="1">
      <alignment horizontal="center" vertical="center"/>
    </xf>
    <xf numFmtId="0" fontId="2" fillId="0" borderId="60" xfId="0" applyFont="1" applyBorder="1" applyAlignment="1">
      <alignment horizontal="center" vertical="center"/>
    </xf>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2" fillId="0" borderId="61" xfId="0" applyFont="1" applyBorder="1" applyAlignment="1">
      <alignment horizontal="center" vertical="center"/>
    </xf>
    <xf numFmtId="0" fontId="11" fillId="0" borderId="21"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4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8" fillId="0" borderId="28" xfId="0" applyFont="1" applyBorder="1" applyAlignment="1" applyProtection="1">
      <alignment horizontal="center" vertical="center"/>
    </xf>
    <xf numFmtId="0" fontId="15" fillId="0" borderId="0" xfId="0" applyFont="1" applyProtection="1"/>
    <xf numFmtId="0" fontId="18" fillId="0" borderId="28" xfId="0" applyFont="1" applyBorder="1" applyAlignment="1" applyProtection="1">
      <alignment horizontal="center" vertical="center" wrapText="1"/>
    </xf>
    <xf numFmtId="0" fontId="15" fillId="0" borderId="28" xfId="0" applyFont="1" applyBorder="1" applyAlignment="1" applyProtection="1">
      <alignment horizontal="center" vertical="center"/>
    </xf>
    <xf numFmtId="43" fontId="15" fillId="0" borderId="28" xfId="2" applyFont="1" applyBorder="1" applyProtection="1"/>
    <xf numFmtId="43" fontId="15" fillId="0" borderId="28" xfId="0" applyNumberFormat="1" applyFont="1" applyBorder="1" applyProtection="1"/>
    <xf numFmtId="0" fontId="15" fillId="0" borderId="54" xfId="0" applyFont="1" applyBorder="1" applyAlignment="1" applyProtection="1">
      <alignment horizontal="center" vertical="center"/>
    </xf>
    <xf numFmtId="43" fontId="15" fillId="0" borderId="54" xfId="2" applyFont="1" applyBorder="1" applyProtection="1"/>
    <xf numFmtId="0" fontId="15" fillId="0" borderId="53" xfId="0" applyFont="1" applyFill="1" applyBorder="1" applyProtection="1"/>
    <xf numFmtId="43" fontId="18" fillId="0" borderId="53" xfId="0" applyNumberFormat="1" applyFont="1" applyBorder="1" applyProtection="1"/>
  </cellXfs>
  <cellStyles count="7">
    <cellStyle name="Migliaia" xfId="2" builtinId="3"/>
    <cellStyle name="Migliaia 2" xfId="6" xr:uid="{00000000-0005-0000-0000-00002F000000}"/>
    <cellStyle name="Migliaia 3" xfId="5" xr:uid="{00000000-0005-0000-0000-000030000000}"/>
    <cellStyle name="Normale" xfId="0" builtinId="0"/>
    <cellStyle name="Normale 2" xfId="3" xr:uid="{1CF92827-558C-4DE0-97B8-39C6D6E577C1}"/>
    <cellStyle name="Normale 3" xfId="4" xr:uid="{00000000-0005-0000-0000-00003200000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532AE-3D9A-46BF-B9D3-87DDD513AEF2}">
  <dimension ref="A1:E12"/>
  <sheetViews>
    <sheetView tabSelected="1" workbookViewId="0">
      <selection activeCell="C8" sqref="C8"/>
    </sheetView>
  </sheetViews>
  <sheetFormatPr defaultColWidth="8.88671875" defaultRowHeight="13.2" x14ac:dyDescent="0.25"/>
  <cols>
    <col min="1" max="1" width="31.6640625" style="288" bestFit="1" customWidth="1"/>
    <col min="2" max="2" width="40.5546875" style="288" bestFit="1" customWidth="1"/>
    <col min="3" max="3" width="18.88671875" style="288" bestFit="1" customWidth="1"/>
    <col min="4" max="4" width="37.5546875" style="288" customWidth="1"/>
    <col min="5" max="16384" width="8.88671875" style="288"/>
  </cols>
  <sheetData>
    <row r="1" spans="1:5" ht="47.4" customHeight="1" x14ac:dyDescent="0.25">
      <c r="A1" s="287" t="s">
        <v>128</v>
      </c>
      <c r="B1" s="287"/>
      <c r="C1" s="287"/>
      <c r="D1" s="287"/>
    </row>
    <row r="2" spans="1:5" ht="27" thickBot="1" x14ac:dyDescent="0.3">
      <c r="A2" s="289" t="s">
        <v>108</v>
      </c>
      <c r="B2" s="289" t="s">
        <v>122</v>
      </c>
      <c r="C2" s="289" t="s">
        <v>120</v>
      </c>
      <c r="D2" s="289" t="s">
        <v>123</v>
      </c>
    </row>
    <row r="3" spans="1:5" ht="13.8" thickBot="1" x14ac:dyDescent="0.3">
      <c r="A3" s="290" t="s">
        <v>109</v>
      </c>
      <c r="B3" s="291">
        <v>700973.38</v>
      </c>
      <c r="C3" s="264"/>
      <c r="D3" s="292">
        <f>B3-(B3*C3)</f>
        <v>700973.38</v>
      </c>
    </row>
    <row r="4" spans="1:5" ht="13.8" thickBot="1" x14ac:dyDescent="0.3">
      <c r="A4" s="290" t="s">
        <v>110</v>
      </c>
      <c r="B4" s="291">
        <v>254385.68</v>
      </c>
      <c r="C4" s="264"/>
      <c r="D4" s="292">
        <f t="shared" ref="D4:D6" si="0">B4-(B4*C4)</f>
        <v>254385.68</v>
      </c>
    </row>
    <row r="5" spans="1:5" ht="13.8" thickBot="1" x14ac:dyDescent="0.3">
      <c r="A5" s="290" t="s">
        <v>111</v>
      </c>
      <c r="B5" s="291">
        <v>1180608.43</v>
      </c>
      <c r="C5" s="264"/>
      <c r="D5" s="292">
        <f t="shared" si="0"/>
        <v>1180608.43</v>
      </c>
    </row>
    <row r="6" spans="1:5" ht="13.8" thickBot="1" x14ac:dyDescent="0.3">
      <c r="A6" s="293" t="s">
        <v>112</v>
      </c>
      <c r="B6" s="294">
        <v>1080208.8400000001</v>
      </c>
      <c r="C6" s="264"/>
      <c r="D6" s="292">
        <f t="shared" si="0"/>
        <v>1080208.8400000001</v>
      </c>
    </row>
    <row r="7" spans="1:5" ht="13.8" thickBot="1" x14ac:dyDescent="0.3">
      <c r="A7" s="295" t="s">
        <v>119</v>
      </c>
      <c r="B7" s="296">
        <f>SUM(B3:B6)</f>
        <v>3216176.33</v>
      </c>
      <c r="D7" s="296">
        <f>SUM(D3:D6)</f>
        <v>3216176.33</v>
      </c>
    </row>
    <row r="9" spans="1:5" ht="13.8" thickBot="1" x14ac:dyDescent="0.3"/>
    <row r="10" spans="1:5" ht="41.4" customHeight="1" thickBot="1" x14ac:dyDescent="0.3">
      <c r="A10" s="265" t="s">
        <v>124</v>
      </c>
      <c r="B10" s="266"/>
      <c r="C10" s="267"/>
      <c r="D10" s="256"/>
    </row>
    <row r="11" spans="1:5" ht="13.8" thickBot="1" x14ac:dyDescent="0.3">
      <c r="A11" s="257"/>
      <c r="B11" s="257"/>
      <c r="C11" s="257"/>
      <c r="D11" s="257"/>
      <c r="E11" s="257"/>
    </row>
    <row r="12" spans="1:5" ht="50.4" customHeight="1" thickBot="1" x14ac:dyDescent="0.3">
      <c r="A12" s="265" t="s">
        <v>121</v>
      </c>
      <c r="B12" s="266"/>
      <c r="C12" s="267"/>
      <c r="D12" s="256"/>
    </row>
  </sheetData>
  <sheetProtection algorithmName="SHA-512" hashValue="NPLHGWKnnKZKwAHlGBKxL+YgZzeQHIlBiXv0uLgC2a593hCM7EYir4RvCBmtZJc9AuZF/zyxMocd0GbOfimd+w==" saltValue="xM4O5y2SRfKhFvtHRMCNVA==" spinCount="100000" sheet="1" objects="1" scenarios="1"/>
  <mergeCells count="3">
    <mergeCell ref="A1:D1"/>
    <mergeCell ref="A10:C10"/>
    <mergeCell ref="A12:C12"/>
  </mergeCells>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E71B7-1C1F-43B3-A421-8650D8B80EA3}">
  <dimension ref="A1:P994"/>
  <sheetViews>
    <sheetView zoomScale="70" zoomScaleNormal="70" workbookViewId="0">
      <selection activeCell="B8" sqref="B8"/>
    </sheetView>
  </sheetViews>
  <sheetFormatPr defaultColWidth="14.44140625" defaultRowHeight="15" customHeight="1" x14ac:dyDescent="0.25"/>
  <cols>
    <col min="1" max="1" width="83.109375" style="145" customWidth="1"/>
    <col min="2" max="2" width="24.33203125" style="145" bestFit="1" customWidth="1"/>
    <col min="3" max="3" width="27" style="145" customWidth="1"/>
    <col min="4" max="4" width="19.109375" style="145" bestFit="1" customWidth="1"/>
    <col min="5" max="5" width="15.33203125" style="145" customWidth="1"/>
    <col min="6" max="7" width="22" style="145" customWidth="1"/>
    <col min="8" max="8" width="29.6640625" style="145" bestFit="1" customWidth="1"/>
    <col min="9" max="11" width="22" style="145" customWidth="1"/>
    <col min="12" max="12" width="15.6640625" style="145" customWidth="1"/>
    <col min="13" max="13" width="29.6640625" style="145" customWidth="1"/>
    <col min="14" max="14" width="20.33203125" style="145" customWidth="1"/>
    <col min="15" max="17" width="8.6640625" style="145" customWidth="1"/>
    <col min="18" max="18" width="26.109375" style="145" bestFit="1" customWidth="1"/>
    <col min="19" max="19" width="16.6640625" style="145" customWidth="1"/>
    <col min="20" max="26" width="8.6640625" style="145" customWidth="1"/>
    <col min="27" max="16384" width="14.44140625" style="145"/>
  </cols>
  <sheetData>
    <row r="1" spans="1:11" ht="15" customHeight="1" x14ac:dyDescent="0.25">
      <c r="A1" s="271" t="s">
        <v>107</v>
      </c>
      <c r="B1" s="272"/>
      <c r="C1" s="272"/>
      <c r="D1" s="272"/>
      <c r="E1" s="272"/>
      <c r="F1" s="272"/>
      <c r="G1" s="272"/>
      <c r="H1" s="272"/>
      <c r="I1" s="273"/>
    </row>
    <row r="2" spans="1:11" ht="15" customHeight="1" x14ac:dyDescent="0.25">
      <c r="A2" s="271"/>
      <c r="B2" s="272"/>
      <c r="C2" s="272"/>
      <c r="D2" s="272"/>
      <c r="E2" s="272"/>
      <c r="F2" s="272"/>
      <c r="G2" s="272"/>
      <c r="H2" s="272"/>
      <c r="I2" s="273"/>
    </row>
    <row r="3" spans="1:11" ht="15" customHeight="1" x14ac:dyDescent="0.25">
      <c r="A3" s="2"/>
      <c r="B3" s="2"/>
      <c r="C3" s="2"/>
      <c r="D3" s="2"/>
      <c r="E3" s="2"/>
      <c r="F3" s="2"/>
      <c r="G3" s="2"/>
      <c r="H3" s="2"/>
      <c r="I3" s="2"/>
    </row>
    <row r="4" spans="1:11" ht="30" customHeight="1" thickBot="1" x14ac:dyDescent="0.3">
      <c r="A4" s="274" t="s">
        <v>130</v>
      </c>
      <c r="B4" s="275"/>
      <c r="C4" s="275"/>
      <c r="D4" s="275"/>
      <c r="E4" s="275"/>
      <c r="F4" s="275"/>
      <c r="G4" s="275"/>
      <c r="H4" s="275"/>
      <c r="I4" s="276"/>
      <c r="J4" s="147"/>
      <c r="K4" s="146"/>
    </row>
    <row r="5" spans="1:11" ht="45" customHeight="1" thickBot="1" x14ac:dyDescent="0.3">
      <c r="A5" s="148" t="s">
        <v>0</v>
      </c>
      <c r="B5" s="149" t="s">
        <v>100</v>
      </c>
      <c r="C5" s="149" t="s">
        <v>101</v>
      </c>
      <c r="D5" s="149" t="s">
        <v>102</v>
      </c>
      <c r="E5" s="149" t="s">
        <v>103</v>
      </c>
      <c r="F5" s="149" t="s">
        <v>104</v>
      </c>
      <c r="G5" s="150" t="s">
        <v>3</v>
      </c>
      <c r="H5" s="150" t="s">
        <v>4</v>
      </c>
      <c r="I5" s="150" t="s">
        <v>5</v>
      </c>
      <c r="J5" s="151"/>
      <c r="K5" s="152"/>
    </row>
    <row r="6" spans="1:11" ht="30" customHeight="1" thickBot="1" x14ac:dyDescent="0.3">
      <c r="A6" s="153" t="s">
        <v>8</v>
      </c>
      <c r="B6" s="154">
        <v>376.64</v>
      </c>
      <c r="C6" s="154">
        <v>220</v>
      </c>
      <c r="D6" s="154">
        <v>210</v>
      </c>
      <c r="E6" s="154">
        <v>663.62</v>
      </c>
      <c r="F6" s="154">
        <v>350</v>
      </c>
      <c r="G6" s="155">
        <f>SUM(B6:F6)</f>
        <v>1820.26</v>
      </c>
      <c r="H6" s="156">
        <f>+SUM(F22:F32)</f>
        <v>3.5464000000000002</v>
      </c>
      <c r="I6" s="156">
        <f>H6*G6</f>
        <v>6455.3700640000006</v>
      </c>
      <c r="J6" s="157"/>
      <c r="K6" s="158"/>
    </row>
    <row r="7" spans="1:11" ht="30" customHeight="1" thickBot="1" x14ac:dyDescent="0.3">
      <c r="A7" s="153" t="s">
        <v>10</v>
      </c>
      <c r="B7" s="154">
        <v>0</v>
      </c>
      <c r="C7" s="154">
        <v>400</v>
      </c>
      <c r="D7" s="154">
        <v>120</v>
      </c>
      <c r="E7" s="154">
        <v>0</v>
      </c>
      <c r="F7" s="154">
        <v>0</v>
      </c>
      <c r="G7" s="155">
        <f>SUM(B7:F7)</f>
        <v>520</v>
      </c>
      <c r="H7" s="156">
        <f>+SUM(F54:F64)</f>
        <v>3.4263999999999997</v>
      </c>
      <c r="I7" s="156">
        <f t="shared" ref="I7:I9" si="0">H7*G7</f>
        <v>1781.7279999999998</v>
      </c>
      <c r="J7" s="159"/>
      <c r="K7" s="160"/>
    </row>
    <row r="8" spans="1:11" ht="30" customHeight="1" thickBot="1" x14ac:dyDescent="0.3">
      <c r="A8" s="153" t="s">
        <v>12</v>
      </c>
      <c r="B8" s="154">
        <v>58.18</v>
      </c>
      <c r="C8" s="154">
        <v>150</v>
      </c>
      <c r="D8" s="154">
        <v>90</v>
      </c>
      <c r="E8" s="154">
        <v>229.84</v>
      </c>
      <c r="F8" s="154">
        <v>80</v>
      </c>
      <c r="G8" s="155">
        <f>SUM(B8:F8)</f>
        <v>608.02</v>
      </c>
      <c r="H8" s="156">
        <f>SUM(F35:F40)</f>
        <v>0.54833333333333334</v>
      </c>
      <c r="I8" s="156">
        <f t="shared" si="0"/>
        <v>333.39763333333332</v>
      </c>
      <c r="J8" s="146"/>
      <c r="K8" s="146"/>
    </row>
    <row r="9" spans="1:11" ht="30" customHeight="1" thickBot="1" x14ac:dyDescent="0.3">
      <c r="A9" s="153" t="s">
        <v>14</v>
      </c>
      <c r="B9" s="154">
        <v>36.549999999999997</v>
      </c>
      <c r="C9" s="154">
        <v>10</v>
      </c>
      <c r="D9" s="154">
        <v>10</v>
      </c>
      <c r="E9" s="154">
        <v>0</v>
      </c>
      <c r="F9" s="154">
        <v>50</v>
      </c>
      <c r="G9" s="155">
        <f>SUM(B9:F9)</f>
        <v>106.55</v>
      </c>
      <c r="H9" s="156">
        <f>+SUM(F43:F47)</f>
        <v>0.28356666666666669</v>
      </c>
      <c r="I9" s="156">
        <f t="shared" si="0"/>
        <v>30.214028333333335</v>
      </c>
      <c r="J9" s="146"/>
      <c r="K9" s="146"/>
    </row>
    <row r="10" spans="1:11" ht="30" customHeight="1" thickBot="1" x14ac:dyDescent="0.3">
      <c r="A10" s="161" t="s">
        <v>16</v>
      </c>
      <c r="B10" s="154">
        <v>30</v>
      </c>
      <c r="C10" s="162">
        <v>30</v>
      </c>
      <c r="D10" s="154">
        <v>24</v>
      </c>
      <c r="E10" s="154">
        <v>12</v>
      </c>
      <c r="F10" s="154">
        <v>50</v>
      </c>
      <c r="G10" s="155">
        <f>SUM(B10:F10)</f>
        <v>146</v>
      </c>
      <c r="H10" s="163">
        <f>+SUM(F50:F51)</f>
        <v>13.805999999999999</v>
      </c>
      <c r="I10" s="163">
        <f>H10*G10</f>
        <v>2015.6759999999999</v>
      </c>
      <c r="J10" s="164"/>
      <c r="K10" s="122"/>
    </row>
    <row r="11" spans="1:11" ht="30" customHeight="1" thickBot="1" x14ac:dyDescent="0.3">
      <c r="A11" s="161" t="s">
        <v>18</v>
      </c>
      <c r="B11" s="165"/>
      <c r="C11" s="165"/>
      <c r="D11" s="165"/>
      <c r="E11" s="165"/>
      <c r="F11" s="165"/>
      <c r="G11" s="166"/>
      <c r="H11" s="167"/>
      <c r="I11" s="163">
        <f>+SUM(D68:D74)/12</f>
        <v>1310.0416666666667</v>
      </c>
      <c r="J11" s="146"/>
      <c r="K11" s="122"/>
    </row>
    <row r="12" spans="1:11" ht="30" customHeight="1" thickBot="1" x14ac:dyDescent="0.35">
      <c r="A12" s="161" t="s">
        <v>20</v>
      </c>
      <c r="B12" s="165"/>
      <c r="C12" s="165"/>
      <c r="D12" s="165"/>
      <c r="E12" s="165"/>
      <c r="F12" s="165"/>
      <c r="G12" s="168"/>
      <c r="H12" s="169"/>
      <c r="I12" s="163">
        <f>+SUM(D78:D82)/12</f>
        <v>450.78466666666662</v>
      </c>
      <c r="J12" s="146"/>
      <c r="K12" s="170"/>
    </row>
    <row r="13" spans="1:11" ht="30" customHeight="1" thickBot="1" x14ac:dyDescent="0.3">
      <c r="A13" s="171" t="s">
        <v>22</v>
      </c>
      <c r="B13" s="165"/>
      <c r="C13" s="165"/>
      <c r="D13" s="165"/>
      <c r="E13" s="165"/>
      <c r="F13" s="165"/>
      <c r="G13" s="168"/>
      <c r="H13" s="169"/>
      <c r="I13" s="172">
        <f>E85</f>
        <v>2226.4</v>
      </c>
    </row>
    <row r="14" spans="1:11" ht="30" customHeight="1" thickBot="1" x14ac:dyDescent="0.3">
      <c r="G14" s="173"/>
      <c r="H14" s="174" t="s">
        <v>24</v>
      </c>
      <c r="I14" s="175">
        <f>SUM(I6:I13)</f>
        <v>14603.612058999999</v>
      </c>
    </row>
    <row r="15" spans="1:11" ht="45" customHeight="1" thickBot="1" x14ac:dyDescent="0.3">
      <c r="C15" s="255"/>
      <c r="D15" s="255"/>
      <c r="E15" s="255"/>
      <c r="F15" s="216"/>
      <c r="H15" s="176" t="s">
        <v>26</v>
      </c>
      <c r="I15" s="177">
        <v>48</v>
      </c>
    </row>
    <row r="16" spans="1:11" ht="72" customHeight="1" thickBot="1" x14ac:dyDescent="0.3">
      <c r="C16" s="255"/>
      <c r="D16" s="255"/>
      <c r="E16" s="255"/>
      <c r="F16" s="216"/>
      <c r="H16" s="35" t="s">
        <v>125</v>
      </c>
      <c r="I16" s="178">
        <f>+I15*I14</f>
        <v>700973.37883199996</v>
      </c>
    </row>
    <row r="17" spans="1:16" ht="70.95" customHeight="1" thickBot="1" x14ac:dyDescent="0.3">
      <c r="J17" s="179"/>
      <c r="M17" s="180"/>
      <c r="N17" s="181"/>
      <c r="O17" s="182"/>
      <c r="P17" s="182"/>
    </row>
    <row r="18" spans="1:16" ht="80.400000000000006" customHeight="1" x14ac:dyDescent="0.25">
      <c r="J18" s="179"/>
      <c r="O18" s="183"/>
      <c r="P18" s="183"/>
    </row>
    <row r="19" spans="1:16" ht="45" customHeight="1" x14ac:dyDescent="0.25">
      <c r="J19" s="179"/>
      <c r="O19" s="184"/>
      <c r="P19" s="184"/>
    </row>
    <row r="20" spans="1:16" ht="72" customHeight="1" thickBot="1" x14ac:dyDescent="0.3">
      <c r="G20" s="185"/>
      <c r="J20" s="184"/>
      <c r="K20" s="184"/>
    </row>
    <row r="21" spans="1:16" ht="50.25" customHeight="1" thickBot="1" x14ac:dyDescent="0.3">
      <c r="A21" s="186" t="s">
        <v>33</v>
      </c>
      <c r="B21" s="150" t="s">
        <v>6</v>
      </c>
      <c r="C21" s="150" t="s">
        <v>34</v>
      </c>
      <c r="D21" s="150" t="s">
        <v>35</v>
      </c>
      <c r="E21" s="187" t="s">
        <v>36</v>
      </c>
      <c r="F21" s="150" t="s">
        <v>37</v>
      </c>
      <c r="G21" s="185"/>
      <c r="H21" s="188" t="s">
        <v>6</v>
      </c>
      <c r="I21" s="189" t="s">
        <v>7</v>
      </c>
      <c r="J21" s="184"/>
      <c r="K21" s="184"/>
      <c r="M21" s="190"/>
      <c r="N21" s="191"/>
    </row>
    <row r="22" spans="1:16" ht="38.25" customHeight="1" thickBot="1" x14ac:dyDescent="0.3">
      <c r="A22" s="192" t="s">
        <v>38</v>
      </c>
      <c r="B22" s="193" t="s">
        <v>13</v>
      </c>
      <c r="C22" s="194">
        <f t="shared" ref="C22:C32" si="1">_xlfn.IFS(B22=$H$25,$I$25,B22=$H$36,0,B22=$H$22,$I$22,B22=$H$23,$I$23,B22=$H$24,$I$24,B22=$H$26,$I$26,B22=$H$27,$I$27,B22=$H$28,$I$28,B22=$H$29,$I$29,B22=$H$30,$I$30,B22=$H$31,$I$31,B22=$H$32,$I$32,B22=$H$33,$I$33,B22=$H$34,$I$34,B22=$H$35,$I$35)</f>
        <v>22</v>
      </c>
      <c r="D22" s="41">
        <f>ROUND(0.0156672*1.15,3)</f>
        <v>1.7999999999999999E-2</v>
      </c>
      <c r="E22" s="195">
        <v>1</v>
      </c>
      <c r="F22" s="194">
        <f>D22*C22*E22</f>
        <v>0.39599999999999996</v>
      </c>
      <c r="G22" s="185"/>
      <c r="H22" s="196" t="s">
        <v>9</v>
      </c>
      <c r="I22" s="197">
        <f>22*2</f>
        <v>44</v>
      </c>
      <c r="J22" s="184"/>
      <c r="K22" s="184"/>
      <c r="M22" s="190"/>
      <c r="N22" s="191"/>
    </row>
    <row r="23" spans="1:16" ht="74.25" customHeight="1" thickBot="1" x14ac:dyDescent="0.3">
      <c r="A23" s="192" t="s">
        <v>39</v>
      </c>
      <c r="B23" s="193" t="s">
        <v>13</v>
      </c>
      <c r="C23" s="194">
        <f t="shared" si="1"/>
        <v>22</v>
      </c>
      <c r="D23" s="41">
        <f>ROUND(0.0430848*1.15,3)</f>
        <v>0.05</v>
      </c>
      <c r="E23" s="195">
        <v>0.2</v>
      </c>
      <c r="F23" s="194">
        <f t="shared" ref="F23:F32" si="2">D23*C23*E23</f>
        <v>0.22000000000000003</v>
      </c>
      <c r="G23" s="185"/>
      <c r="H23" s="196" t="s">
        <v>11</v>
      </c>
      <c r="I23" s="197">
        <f>22*3</f>
        <v>66</v>
      </c>
      <c r="J23" s="184"/>
      <c r="K23" s="184"/>
    </row>
    <row r="24" spans="1:16" ht="77.25" customHeight="1" thickBot="1" x14ac:dyDescent="0.3">
      <c r="A24" s="192" t="s">
        <v>40</v>
      </c>
      <c r="B24" s="193" t="s">
        <v>17</v>
      </c>
      <c r="C24" s="194">
        <f t="shared" si="1"/>
        <v>9</v>
      </c>
      <c r="D24" s="41">
        <f>ROUND(0.0430848*1.15,3)</f>
        <v>0.05</v>
      </c>
      <c r="E24" s="195">
        <v>0.1</v>
      </c>
      <c r="F24" s="194">
        <f t="shared" si="2"/>
        <v>4.5000000000000005E-2</v>
      </c>
      <c r="G24" s="185"/>
      <c r="H24" s="196" t="s">
        <v>13</v>
      </c>
      <c r="I24" s="197">
        <v>22</v>
      </c>
      <c r="J24" s="184"/>
      <c r="K24" s="184"/>
    </row>
    <row r="25" spans="1:16" ht="45" customHeight="1" thickBot="1" x14ac:dyDescent="0.3">
      <c r="A25" s="192" t="s">
        <v>41</v>
      </c>
      <c r="B25" s="193" t="s">
        <v>28</v>
      </c>
      <c r="C25" s="194">
        <f t="shared" si="1"/>
        <v>1</v>
      </c>
      <c r="D25" s="41">
        <f>ROUND(0.0430848*1.15,3)</f>
        <v>0.05</v>
      </c>
      <c r="E25" s="195">
        <v>0.2</v>
      </c>
      <c r="F25" s="194">
        <f t="shared" si="2"/>
        <v>1.0000000000000002E-2</v>
      </c>
      <c r="G25" s="185"/>
      <c r="H25" s="196" t="s">
        <v>15</v>
      </c>
      <c r="I25" s="197">
        <v>4</v>
      </c>
      <c r="J25" s="184"/>
      <c r="K25" s="184"/>
    </row>
    <row r="26" spans="1:16" ht="28.2" thickBot="1" x14ac:dyDescent="0.3">
      <c r="A26" s="192" t="s">
        <v>42</v>
      </c>
      <c r="B26" s="193" t="s">
        <v>23</v>
      </c>
      <c r="C26" s="194">
        <f t="shared" si="1"/>
        <v>22</v>
      </c>
      <c r="D26" s="41">
        <f>ROUND(0.0192*1.15,3)</f>
        <v>2.1999999999999999E-2</v>
      </c>
      <c r="E26" s="195">
        <v>1</v>
      </c>
      <c r="F26" s="194">
        <f t="shared" si="2"/>
        <v>0.48399999999999999</v>
      </c>
      <c r="G26" s="185"/>
      <c r="H26" s="196" t="s">
        <v>17</v>
      </c>
      <c r="I26" s="197">
        <v>9</v>
      </c>
      <c r="J26" s="184"/>
      <c r="K26" s="184"/>
    </row>
    <row r="27" spans="1:16" ht="69.599999999999994" thickBot="1" x14ac:dyDescent="0.3">
      <c r="A27" s="192" t="s">
        <v>43</v>
      </c>
      <c r="B27" s="193" t="s">
        <v>23</v>
      </c>
      <c r="C27" s="194">
        <f t="shared" si="1"/>
        <v>22</v>
      </c>
      <c r="D27" s="41">
        <f>ROUND(0.191488*1.15,3)</f>
        <v>0.22</v>
      </c>
      <c r="E27" s="195">
        <v>0.1</v>
      </c>
      <c r="F27" s="194">
        <f t="shared" si="2"/>
        <v>0.48399999999999999</v>
      </c>
      <c r="G27" s="185"/>
      <c r="H27" s="196" t="s">
        <v>19</v>
      </c>
      <c r="I27" s="197">
        <v>13</v>
      </c>
      <c r="J27" s="184"/>
      <c r="K27" s="184"/>
    </row>
    <row r="28" spans="1:16" ht="40.5" customHeight="1" thickBot="1" x14ac:dyDescent="0.3">
      <c r="A28" s="192" t="s">
        <v>44</v>
      </c>
      <c r="B28" s="193" t="s">
        <v>27</v>
      </c>
      <c r="C28" s="194">
        <f t="shared" si="1"/>
        <v>2</v>
      </c>
      <c r="D28" s="41">
        <f>ROUND(0.1723392*1.15,3)</f>
        <v>0.19800000000000001</v>
      </c>
      <c r="E28" s="195">
        <v>0.1</v>
      </c>
      <c r="F28" s="194">
        <f t="shared" si="2"/>
        <v>3.9600000000000003E-2</v>
      </c>
      <c r="G28" s="185"/>
      <c r="H28" s="196" t="s">
        <v>21</v>
      </c>
      <c r="I28" s="197">
        <v>17</v>
      </c>
      <c r="J28" s="184"/>
      <c r="K28" s="184"/>
    </row>
    <row r="29" spans="1:16" ht="45" customHeight="1" thickBot="1" x14ac:dyDescent="0.3">
      <c r="A29" s="192" t="s">
        <v>45</v>
      </c>
      <c r="B29" s="193" t="s">
        <v>27</v>
      </c>
      <c r="C29" s="194">
        <f t="shared" si="1"/>
        <v>2</v>
      </c>
      <c r="D29" s="41">
        <f>ROUND(0.095744*1.15,3)</f>
        <v>0.11</v>
      </c>
      <c r="E29" s="195">
        <v>0.2</v>
      </c>
      <c r="F29" s="194">
        <f t="shared" si="2"/>
        <v>4.4000000000000004E-2</v>
      </c>
      <c r="G29" s="185"/>
      <c r="H29" s="196" t="s">
        <v>23</v>
      </c>
      <c r="I29" s="197">
        <v>22</v>
      </c>
      <c r="J29" s="184"/>
      <c r="K29" s="184"/>
    </row>
    <row r="30" spans="1:16" ht="45" customHeight="1" thickBot="1" x14ac:dyDescent="0.3">
      <c r="A30" s="198" t="s">
        <v>46</v>
      </c>
      <c r="B30" s="193" t="s">
        <v>28</v>
      </c>
      <c r="C30" s="194">
        <f t="shared" si="1"/>
        <v>1</v>
      </c>
      <c r="D30" s="41">
        <f>ROUND(0.191488*1.15,3)</f>
        <v>0.22</v>
      </c>
      <c r="E30" s="195">
        <v>1</v>
      </c>
      <c r="F30" s="194">
        <f t="shared" si="2"/>
        <v>0.22</v>
      </c>
      <c r="G30" s="185"/>
      <c r="H30" s="196" t="s">
        <v>25</v>
      </c>
      <c r="I30" s="197">
        <v>26</v>
      </c>
      <c r="J30" s="199"/>
      <c r="K30" s="199"/>
    </row>
    <row r="31" spans="1:16" ht="45" customHeight="1" thickBot="1" x14ac:dyDescent="0.3">
      <c r="A31" s="198" t="s">
        <v>47</v>
      </c>
      <c r="B31" s="193" t="s">
        <v>15</v>
      </c>
      <c r="C31" s="194">
        <f t="shared" si="1"/>
        <v>4</v>
      </c>
      <c r="D31" s="41">
        <f>ROUND(0.1723392*1.15,3)</f>
        <v>0.19800000000000001</v>
      </c>
      <c r="E31" s="195">
        <v>2</v>
      </c>
      <c r="F31" s="194">
        <f t="shared" si="2"/>
        <v>1.5840000000000001</v>
      </c>
      <c r="G31" s="158"/>
      <c r="H31" s="196" t="s">
        <v>27</v>
      </c>
      <c r="I31" s="197">
        <v>2</v>
      </c>
      <c r="J31" s="183"/>
      <c r="K31" s="183"/>
    </row>
    <row r="32" spans="1:16" thickBot="1" x14ac:dyDescent="0.3">
      <c r="A32" s="198" t="s">
        <v>48</v>
      </c>
      <c r="B32" s="193" t="s">
        <v>28</v>
      </c>
      <c r="C32" s="200">
        <f t="shared" si="1"/>
        <v>1</v>
      </c>
      <c r="D32" s="44">
        <f>ROUND(0.1723392*1.15,3)</f>
        <v>0.19800000000000001</v>
      </c>
      <c r="E32" s="201">
        <v>0.1</v>
      </c>
      <c r="F32" s="200">
        <f t="shared" si="2"/>
        <v>1.9800000000000002E-2</v>
      </c>
      <c r="G32" s="202"/>
      <c r="H32" s="196" t="s">
        <v>28</v>
      </c>
      <c r="I32" s="197">
        <v>1</v>
      </c>
      <c r="J32" s="184"/>
      <c r="K32" s="184"/>
    </row>
    <row r="33" spans="1:11" thickBot="1" x14ac:dyDescent="0.3">
      <c r="A33" s="203"/>
      <c r="B33" s="204"/>
      <c r="G33" s="185"/>
      <c r="H33" s="196" t="s">
        <v>29</v>
      </c>
      <c r="I33" s="205">
        <f>1/3</f>
        <v>0.33333333333333331</v>
      </c>
      <c r="J33" s="184"/>
      <c r="K33" s="184"/>
    </row>
    <row r="34" spans="1:11" ht="45" customHeight="1" thickBot="1" x14ac:dyDescent="0.3">
      <c r="A34" s="206" t="s">
        <v>49</v>
      </c>
      <c r="B34" s="150" t="s">
        <v>6</v>
      </c>
      <c r="C34" s="150" t="s">
        <v>50</v>
      </c>
      <c r="D34" s="150" t="s">
        <v>35</v>
      </c>
      <c r="E34" s="187" t="s">
        <v>36</v>
      </c>
      <c r="F34" s="150" t="s">
        <v>37</v>
      </c>
      <c r="G34" s="185"/>
      <c r="H34" s="207" t="s">
        <v>30</v>
      </c>
      <c r="I34" s="205">
        <f>2/12</f>
        <v>0.16666666666666666</v>
      </c>
      <c r="J34" s="184"/>
      <c r="K34" s="184"/>
    </row>
    <row r="35" spans="1:11" ht="45" customHeight="1" thickBot="1" x14ac:dyDescent="0.3">
      <c r="A35" s="208" t="s">
        <v>51</v>
      </c>
      <c r="B35" s="209" t="s">
        <v>15</v>
      </c>
      <c r="C35" s="194">
        <f t="shared" ref="C35:C40" si="3">_xlfn.IFS(B35=$H$25,$I$25,B35=$H$36,0,B35=$H$22,$I$22,B35=$H$23,$I$23,B35=$H$24,$I$24,B35=$H$26,$I$26,B35=$H$27,$I$27,B35=$H$28,$I$28,B35=$H$29,$I$29,B35=$H$30,$I$30,B35=$H$31,$I$31,B35=$H$32,$I$32,B35=$H$33,$I$33,B35=$H$34,$I$34,B35=$H$35,$I$35)</f>
        <v>4</v>
      </c>
      <c r="D35" s="41">
        <f>ROUND(0.0156672*1.15,3)</f>
        <v>1.7999999999999999E-2</v>
      </c>
      <c r="E35" s="194">
        <v>1</v>
      </c>
      <c r="F35" s="194">
        <f t="shared" ref="F35:F40" si="4">D35*C35*E35</f>
        <v>7.1999999999999995E-2</v>
      </c>
      <c r="G35" s="185"/>
      <c r="H35" s="210" t="s">
        <v>31</v>
      </c>
      <c r="I35" s="211">
        <f>1/12</f>
        <v>8.3333333333333329E-2</v>
      </c>
      <c r="J35" s="184"/>
      <c r="K35" s="184"/>
    </row>
    <row r="36" spans="1:11" ht="45" customHeight="1" thickBot="1" x14ac:dyDescent="0.3">
      <c r="A36" s="208" t="s">
        <v>52</v>
      </c>
      <c r="B36" s="193" t="s">
        <v>27</v>
      </c>
      <c r="C36" s="194">
        <f t="shared" si="3"/>
        <v>2</v>
      </c>
      <c r="D36" s="41">
        <f>ROUND(0.0191488*1.15,3)</f>
        <v>2.1999999999999999E-2</v>
      </c>
      <c r="E36" s="194">
        <v>1</v>
      </c>
      <c r="F36" s="194">
        <f t="shared" si="4"/>
        <v>4.3999999999999997E-2</v>
      </c>
      <c r="G36" s="185"/>
      <c r="H36" s="210" t="s">
        <v>32</v>
      </c>
      <c r="I36" s="211">
        <v>0</v>
      </c>
      <c r="J36" s="184"/>
      <c r="K36" s="184"/>
    </row>
    <row r="37" spans="1:11" ht="45" customHeight="1" thickBot="1" x14ac:dyDescent="0.3">
      <c r="A37" s="208" t="s">
        <v>53</v>
      </c>
      <c r="B37" s="193" t="s">
        <v>27</v>
      </c>
      <c r="C37" s="194">
        <f t="shared" si="3"/>
        <v>2</v>
      </c>
      <c r="D37" s="41">
        <f>ROUND(0.0430848*1.15,3)</f>
        <v>0.05</v>
      </c>
      <c r="E37" s="194">
        <v>0.5</v>
      </c>
      <c r="F37" s="194">
        <f t="shared" si="4"/>
        <v>0.05</v>
      </c>
      <c r="G37" s="185"/>
      <c r="H37" s="185"/>
      <c r="I37" s="185"/>
      <c r="J37" s="184"/>
      <c r="K37" s="184"/>
    </row>
    <row r="38" spans="1:11" ht="45" customHeight="1" thickBot="1" x14ac:dyDescent="0.3">
      <c r="A38" s="208" t="s">
        <v>54</v>
      </c>
      <c r="B38" s="193" t="s">
        <v>28</v>
      </c>
      <c r="C38" s="194">
        <f t="shared" si="3"/>
        <v>1</v>
      </c>
      <c r="D38" s="41">
        <f>ROUND(0.095744*1.15,3)</f>
        <v>0.11</v>
      </c>
      <c r="E38" s="194">
        <v>0.1</v>
      </c>
      <c r="F38" s="194">
        <f t="shared" si="4"/>
        <v>1.1000000000000001E-2</v>
      </c>
      <c r="G38" s="185"/>
      <c r="H38" s="185"/>
      <c r="I38" s="185"/>
      <c r="J38" s="199"/>
      <c r="K38" s="199"/>
    </row>
    <row r="39" spans="1:11" ht="45" customHeight="1" thickBot="1" x14ac:dyDescent="0.3">
      <c r="A39" s="208" t="s">
        <v>55</v>
      </c>
      <c r="B39" s="193" t="s">
        <v>28</v>
      </c>
      <c r="C39" s="194">
        <f t="shared" si="3"/>
        <v>1</v>
      </c>
      <c r="D39" s="41">
        <f>ROUND(0.287232*1.15,3)</f>
        <v>0.33</v>
      </c>
      <c r="E39" s="194">
        <v>1</v>
      </c>
      <c r="F39" s="194">
        <f t="shared" si="4"/>
        <v>0.33</v>
      </c>
      <c r="G39" s="158"/>
      <c r="H39" s="158"/>
      <c r="I39" s="158"/>
      <c r="J39" s="183"/>
      <c r="K39" s="183"/>
    </row>
    <row r="40" spans="1:11" ht="14.4" thickBot="1" x14ac:dyDescent="0.3">
      <c r="A40" s="198" t="s">
        <v>56</v>
      </c>
      <c r="B40" s="212" t="s">
        <v>29</v>
      </c>
      <c r="C40" s="200">
        <f t="shared" si="3"/>
        <v>0.33333333333333331</v>
      </c>
      <c r="D40" s="44">
        <f>ROUND(0.215424*1.15,3)</f>
        <v>0.248</v>
      </c>
      <c r="E40" s="200">
        <v>0.5</v>
      </c>
      <c r="F40" s="200">
        <f t="shared" si="4"/>
        <v>4.1333333333333333E-2</v>
      </c>
      <c r="G40" s="202"/>
      <c r="H40" s="202"/>
      <c r="I40" s="202"/>
      <c r="J40" s="184"/>
      <c r="K40" s="184"/>
    </row>
    <row r="41" spans="1:11" ht="14.4" thickBot="1" x14ac:dyDescent="0.3">
      <c r="A41" s="203"/>
      <c r="B41" s="204"/>
      <c r="G41" s="185"/>
      <c r="H41" s="185"/>
      <c r="I41" s="185"/>
      <c r="J41" s="184"/>
      <c r="K41" s="184"/>
    </row>
    <row r="42" spans="1:11" ht="45" customHeight="1" thickBot="1" x14ac:dyDescent="0.3">
      <c r="A42" s="213" t="s">
        <v>57</v>
      </c>
      <c r="B42" s="150" t="s">
        <v>6</v>
      </c>
      <c r="C42" s="150" t="s">
        <v>50</v>
      </c>
      <c r="D42" s="150" t="s">
        <v>35</v>
      </c>
      <c r="E42" s="187" t="s">
        <v>36</v>
      </c>
      <c r="F42" s="150" t="s">
        <v>37</v>
      </c>
      <c r="G42" s="185"/>
      <c r="H42" s="185"/>
      <c r="I42" s="185"/>
      <c r="J42" s="184"/>
      <c r="K42" s="184"/>
    </row>
    <row r="43" spans="1:11" ht="45" customHeight="1" thickBot="1" x14ac:dyDescent="0.3">
      <c r="A43" s="192" t="s">
        <v>58</v>
      </c>
      <c r="B43" s="193" t="s">
        <v>17</v>
      </c>
      <c r="C43" s="194">
        <f>_xlfn.IFS(B43=$H$25,$I$25,B43=$H$36,0,B43=$H$22,$I$22,B43=$H$23,$I$23,B43=$H$24,$I$24,B43=$H$26,$I$26,B43=$H$27,$I$27,B43=$H$28,$I$28,B43=$H$29,$I$29,B43=$H$30,$I$30,B43=$H$31,$I$31,B43=$H$32,$I$32,B43=$H$33,$I$33,B43=$H$34,$I$34,B43=$H$35,$I$35)</f>
        <v>9</v>
      </c>
      <c r="D43" s="41">
        <f>ROUND(0.006893568*1.15,3)</f>
        <v>8.0000000000000002E-3</v>
      </c>
      <c r="E43" s="194">
        <v>1</v>
      </c>
      <c r="F43" s="200">
        <f t="shared" ref="F43:F47" si="5">D43*C43*E43</f>
        <v>7.2000000000000008E-2</v>
      </c>
      <c r="G43" s="185"/>
      <c r="H43" s="185"/>
      <c r="I43" s="185"/>
      <c r="J43" s="184"/>
      <c r="K43" s="184"/>
    </row>
    <row r="44" spans="1:11" ht="42.75" customHeight="1" thickBot="1" x14ac:dyDescent="0.3">
      <c r="A44" s="192" t="s">
        <v>59</v>
      </c>
      <c r="B44" s="209" t="s">
        <v>15</v>
      </c>
      <c r="C44" s="194">
        <f>_xlfn.IFS(B44=$H$25,$I$25,B44=$H$36,0,B44=$H$22,$I$22,B44=$H$23,$I$23,B44=$H$24,$I$24,B44=$H$26,$I$26,B44=$H$27,$I$27,B44=$H$28,$I$28,B44=$H$29,$I$29,B44=$H$30,$I$30,B44=$H$31,$I$31,B44=$H$32,$I$32,B44=$H$33,$I$33,B44=$H$34,$I$34,B44=$H$35,$I$35)</f>
        <v>4</v>
      </c>
      <c r="D44" s="41">
        <f>ROUND(0.00861696*1.15,3)</f>
        <v>0.01</v>
      </c>
      <c r="E44" s="194">
        <v>1</v>
      </c>
      <c r="F44" s="200">
        <f t="shared" si="5"/>
        <v>0.04</v>
      </c>
      <c r="G44" s="185"/>
      <c r="H44" s="185"/>
      <c r="I44" s="185"/>
      <c r="J44" s="184"/>
      <c r="K44" s="184"/>
    </row>
    <row r="45" spans="1:11" ht="45" customHeight="1" thickBot="1" x14ac:dyDescent="0.3">
      <c r="A45" s="214" t="s">
        <v>60</v>
      </c>
      <c r="B45" s="209" t="s">
        <v>27</v>
      </c>
      <c r="C45" s="194">
        <f>_xlfn.IFS(B45=$H$25,$I$25,B45=$H$36,0,B45=$H$22,$I$22,B45=$H$23,$I$23,B45=$H$24,$I$24,B45=$H$26,$I$26,B45=$H$27,$I$27,B45=$H$28,$I$28,B45=$H$29,$I$29,B45=$H$30,$I$30,B45=$H$31,$I$31,B45=$H$32,$I$32,B45=$H$33,$I$33,B45=$H$34,$I$34,B45=$H$35,$I$35)</f>
        <v>2</v>
      </c>
      <c r="D45" s="41">
        <f>ROUND(0.0861696*1.15,3)</f>
        <v>9.9000000000000005E-2</v>
      </c>
      <c r="E45" s="194">
        <v>0.3</v>
      </c>
      <c r="F45" s="200">
        <f t="shared" si="5"/>
        <v>5.9400000000000001E-2</v>
      </c>
      <c r="G45" s="185"/>
      <c r="H45" s="185"/>
      <c r="I45" s="185"/>
      <c r="J45" s="199"/>
      <c r="K45" s="199"/>
    </row>
    <row r="46" spans="1:11" ht="45" customHeight="1" thickBot="1" x14ac:dyDescent="0.3">
      <c r="A46" s="208" t="s">
        <v>61</v>
      </c>
      <c r="B46" s="212" t="s">
        <v>30</v>
      </c>
      <c r="C46" s="194">
        <f>_xlfn.IFS(B46=$H$25,$I$25,B46=$H$36,0,B46=$H$22,$I$22,B46=$H$23,$I$23,B46=$H$24,$I$24,B46=$H$26,$I$26,B46=$H$27,$I$27,B46=$H$28,$I$28,B46=$H$29,$I$29,B46=$H$30,$I$30,B46=$H$31,$I$31,B46=$H$32,$I$32,B46=$H$33,$I$33,B46=$H$34,$I$34,B46=$H$35,$I$35)</f>
        <v>0.16666666666666666</v>
      </c>
      <c r="D46" s="41">
        <f>ROUND(0.01148928*1.15,3)</f>
        <v>1.2999999999999999E-2</v>
      </c>
      <c r="E46" s="194">
        <v>1</v>
      </c>
      <c r="F46" s="200">
        <f t="shared" si="5"/>
        <v>2.1666666666666666E-3</v>
      </c>
      <c r="G46" s="158"/>
      <c r="H46" s="158"/>
      <c r="I46" s="158"/>
      <c r="J46" s="183"/>
      <c r="K46" s="183"/>
    </row>
    <row r="47" spans="1:11" ht="28.2" thickBot="1" x14ac:dyDescent="0.3">
      <c r="A47" s="208" t="s">
        <v>62</v>
      </c>
      <c r="B47" s="209" t="s">
        <v>29</v>
      </c>
      <c r="C47" s="200">
        <f>_xlfn.IFS(B47=$H$25,$I$25,B47=$H$36,0,B47=$H$22,$I$22,B47=$H$23,$I$23,B47=$H$24,$I$24,B47=$H$26,$I$26,B47=$H$27,$I$27,B47=$H$28,$I$28,B47=$H$29,$I$29,B47=$H$30,$I$30,B47=$H$31,$I$31,B47=$H$32,$I$32,B47=$H$33,$I$33,B47=$H$34,$I$34,B47=$H$35,$I$35)</f>
        <v>0.33333333333333331</v>
      </c>
      <c r="D47" s="44">
        <f>ROUND(0.287232*1.15,3)</f>
        <v>0.33</v>
      </c>
      <c r="E47" s="200">
        <v>1</v>
      </c>
      <c r="F47" s="200">
        <f t="shared" si="5"/>
        <v>0.11</v>
      </c>
      <c r="G47" s="202"/>
      <c r="H47" s="202"/>
      <c r="I47" s="202"/>
      <c r="J47" s="184"/>
      <c r="K47" s="184"/>
    </row>
    <row r="48" spans="1:11" ht="14.4" thickBot="1" x14ac:dyDescent="0.3">
      <c r="A48" s="203"/>
      <c r="B48" s="204"/>
      <c r="G48" s="185"/>
      <c r="H48" s="185"/>
      <c r="I48" s="185"/>
      <c r="J48" s="184"/>
      <c r="K48" s="184"/>
    </row>
    <row r="49" spans="1:11" ht="45" customHeight="1" thickBot="1" x14ac:dyDescent="0.3">
      <c r="A49" s="213" t="s">
        <v>63</v>
      </c>
      <c r="B49" s="150" t="s">
        <v>6</v>
      </c>
      <c r="C49" s="150" t="s">
        <v>50</v>
      </c>
      <c r="D49" s="150" t="s">
        <v>35</v>
      </c>
      <c r="E49" s="187" t="s">
        <v>36</v>
      </c>
      <c r="F49" s="150" t="s">
        <v>37</v>
      </c>
      <c r="G49" s="185"/>
      <c r="H49" s="185"/>
      <c r="I49" s="185"/>
      <c r="J49" s="199"/>
      <c r="K49" s="199"/>
    </row>
    <row r="50" spans="1:11" ht="83.4" thickBot="1" x14ac:dyDescent="0.3">
      <c r="A50" s="192" t="s">
        <v>64</v>
      </c>
      <c r="B50" s="193" t="s">
        <v>13</v>
      </c>
      <c r="C50" s="194">
        <f>_xlfn.IFS(B50=$H$25,$I$25,B50=$H$36,0,B50=$H$22,$I$22,B50=$H$23,$I$23,B50=$H$24,$I$24,B50=$H$26,$I$26,B50=$H$27,$I$27,B50=$H$28,$I$28,B50=$H$29,$I$29,B50=$H$30,$I$30,B50=$H$31,$I$31,B50=$H$32,$I$32,B50=$H$33,$I$33,B50=$H$34,$I$34,B50=$H$35,$I$35)</f>
        <v>22</v>
      </c>
      <c r="D50" s="41">
        <f>ROUND(0.3446784*1.15,3)</f>
        <v>0.39600000000000002</v>
      </c>
      <c r="E50" s="194">
        <v>1</v>
      </c>
      <c r="F50" s="200">
        <f t="shared" ref="F50:F51" si="6">D50*C50*E50</f>
        <v>8.7119999999999997</v>
      </c>
      <c r="G50" s="158"/>
      <c r="H50" s="158"/>
      <c r="I50" s="158"/>
      <c r="J50" s="183"/>
      <c r="K50" s="183"/>
    </row>
    <row r="51" spans="1:11" ht="55.8" thickBot="1" x14ac:dyDescent="0.3">
      <c r="A51" s="208" t="s">
        <v>65</v>
      </c>
      <c r="B51" s="193" t="s">
        <v>17</v>
      </c>
      <c r="C51" s="200">
        <f>_xlfn.IFS(B51=$H$25,$I$25,B51=$H$36,0,B51=$H$22,$I$22,B51=$H$23,$I$23,B51=$H$24,$I$24,B51=$H$26,$I$26,B51=$H$27,$I$27,B51=$H$28,$I$28,B51=$H$29,$I$29,B51=$H$30,$I$30,B51=$H$31,$I$31,B51=$H$32,$I$32,B51=$H$33,$I$33,B51=$H$34,$I$34,B51=$H$35,$I$35)</f>
        <v>9</v>
      </c>
      <c r="D51" s="44">
        <f>ROUND(0.49239771432*1.15,3)</f>
        <v>0.56599999999999995</v>
      </c>
      <c r="E51" s="200">
        <v>1</v>
      </c>
      <c r="F51" s="200">
        <f t="shared" si="6"/>
        <v>5.0939999999999994</v>
      </c>
      <c r="G51" s="202"/>
      <c r="H51" s="202"/>
      <c r="I51" s="202"/>
      <c r="J51" s="184"/>
      <c r="K51" s="184"/>
    </row>
    <row r="52" spans="1:11" ht="14.4" thickBot="1" x14ac:dyDescent="0.3">
      <c r="A52" s="203"/>
      <c r="B52" s="204"/>
      <c r="G52" s="185"/>
      <c r="H52" s="185"/>
      <c r="I52" s="185"/>
      <c r="J52" s="184"/>
      <c r="K52" s="184"/>
    </row>
    <row r="53" spans="1:11" ht="68.25" customHeight="1" thickBot="1" x14ac:dyDescent="0.3">
      <c r="A53" s="213" t="s">
        <v>66</v>
      </c>
      <c r="B53" s="150" t="s">
        <v>6</v>
      </c>
      <c r="C53" s="150" t="s">
        <v>50</v>
      </c>
      <c r="D53" s="150" t="s">
        <v>35</v>
      </c>
      <c r="E53" s="187" t="s">
        <v>36</v>
      </c>
      <c r="F53" s="150" t="s">
        <v>37</v>
      </c>
      <c r="G53" s="185"/>
      <c r="H53" s="185"/>
      <c r="I53" s="185"/>
      <c r="J53" s="184"/>
      <c r="K53" s="184"/>
    </row>
    <row r="54" spans="1:11" ht="28.2" thickBot="1" x14ac:dyDescent="0.3">
      <c r="A54" s="192" t="s">
        <v>38</v>
      </c>
      <c r="B54" s="209" t="s">
        <v>13</v>
      </c>
      <c r="C54" s="194">
        <f t="shared" ref="C54:C64" si="7">_xlfn.IFS(B54=$H$25,$I$25,B54=$H$36,0,B54=$H$22,$I$22,B54=$H$23,$I$23,B54=$H$24,$I$24,B54=$H$26,$I$26,B54=$H$27,$I$27,B54=$H$28,$I$28,B54=$H$29,$I$29,B54=$H$30,$I$30,B54=$H$31,$I$31,B54=$H$32,$I$32,B54=$H$33,$I$33,B54=$H$34,$I$34,B54=$H$35,$I$35)</f>
        <v>22</v>
      </c>
      <c r="D54" s="41">
        <f>ROUND(0.0156672*1.15,3)</f>
        <v>1.7999999999999999E-2</v>
      </c>
      <c r="E54" s="195">
        <v>1</v>
      </c>
      <c r="F54" s="194">
        <f t="shared" ref="F54:F64" si="8">D54*C54*E54</f>
        <v>0.39599999999999996</v>
      </c>
      <c r="G54" s="185"/>
      <c r="H54" s="185"/>
      <c r="I54" s="185"/>
      <c r="J54" s="184"/>
      <c r="K54" s="184"/>
    </row>
    <row r="55" spans="1:11" ht="69.599999999999994" thickBot="1" x14ac:dyDescent="0.3">
      <c r="A55" s="192" t="s">
        <v>39</v>
      </c>
      <c r="B55" s="193" t="s">
        <v>13</v>
      </c>
      <c r="C55" s="194">
        <f t="shared" si="7"/>
        <v>22</v>
      </c>
      <c r="D55" s="41">
        <f>ROUND(0.0430848*1.15,3)</f>
        <v>0.05</v>
      </c>
      <c r="E55" s="195">
        <v>0.6</v>
      </c>
      <c r="F55" s="194">
        <f t="shared" si="8"/>
        <v>0.66</v>
      </c>
      <c r="G55" s="185"/>
      <c r="H55" s="185"/>
      <c r="I55" s="185"/>
      <c r="J55" s="184"/>
      <c r="K55" s="184"/>
    </row>
    <row r="56" spans="1:11" ht="30" customHeight="1" thickBot="1" x14ac:dyDescent="0.3">
      <c r="A56" s="192" t="s">
        <v>40</v>
      </c>
      <c r="B56" s="193" t="s">
        <v>17</v>
      </c>
      <c r="C56" s="194">
        <f t="shared" si="7"/>
        <v>9</v>
      </c>
      <c r="D56" s="41">
        <f>ROUND(0.0430848*1.15,3)</f>
        <v>0.05</v>
      </c>
      <c r="E56" s="195">
        <v>0.6</v>
      </c>
      <c r="F56" s="194">
        <f t="shared" si="8"/>
        <v>0.27</v>
      </c>
      <c r="G56" s="185"/>
      <c r="H56" s="185"/>
      <c r="I56" s="185"/>
      <c r="J56" s="184"/>
      <c r="K56" s="184"/>
    </row>
    <row r="57" spans="1:11" ht="45" customHeight="1" thickBot="1" x14ac:dyDescent="0.3">
      <c r="A57" s="192" t="s">
        <v>41</v>
      </c>
      <c r="B57" s="193" t="s">
        <v>28</v>
      </c>
      <c r="C57" s="194">
        <f t="shared" si="7"/>
        <v>1</v>
      </c>
      <c r="D57" s="41">
        <f>ROUND(0.0430848*1.15,3)</f>
        <v>0.05</v>
      </c>
      <c r="E57" s="195">
        <v>0.6</v>
      </c>
      <c r="F57" s="194">
        <f t="shared" si="8"/>
        <v>0.03</v>
      </c>
      <c r="G57" s="185"/>
      <c r="H57" s="185"/>
      <c r="I57" s="185"/>
      <c r="J57" s="184"/>
      <c r="K57" s="184"/>
    </row>
    <row r="58" spans="1:11" ht="28.2" thickBot="1" x14ac:dyDescent="0.3">
      <c r="A58" s="192" t="s">
        <v>42</v>
      </c>
      <c r="B58" s="209" t="s">
        <v>13</v>
      </c>
      <c r="C58" s="194">
        <f t="shared" si="7"/>
        <v>22</v>
      </c>
      <c r="D58" s="41">
        <f>ROUND(0.0191488*1.15,3)</f>
        <v>2.1999999999999999E-2</v>
      </c>
      <c r="E58" s="195">
        <v>1</v>
      </c>
      <c r="F58" s="194">
        <f t="shared" si="8"/>
        <v>0.48399999999999999</v>
      </c>
      <c r="G58" s="185"/>
      <c r="H58" s="185"/>
      <c r="I58" s="185"/>
      <c r="J58" s="184"/>
      <c r="K58" s="184"/>
    </row>
    <row r="59" spans="1:11" ht="84" customHeight="1" thickBot="1" x14ac:dyDescent="0.3">
      <c r="A59" s="192" t="s">
        <v>67</v>
      </c>
      <c r="B59" s="209" t="s">
        <v>13</v>
      </c>
      <c r="C59" s="194">
        <f t="shared" si="7"/>
        <v>22</v>
      </c>
      <c r="D59" s="41">
        <f>ROUND(0.191488*1.15,3)</f>
        <v>0.22</v>
      </c>
      <c r="E59" s="195">
        <v>0.1</v>
      </c>
      <c r="F59" s="194">
        <f t="shared" si="8"/>
        <v>0.48399999999999999</v>
      </c>
      <c r="G59" s="185"/>
      <c r="H59" s="185"/>
      <c r="I59" s="185"/>
      <c r="J59" s="184"/>
      <c r="K59" s="184"/>
    </row>
    <row r="60" spans="1:11" ht="45" customHeight="1" thickBot="1" x14ac:dyDescent="0.3">
      <c r="A60" s="192" t="s">
        <v>44</v>
      </c>
      <c r="B60" s="209" t="s">
        <v>28</v>
      </c>
      <c r="C60" s="194">
        <f t="shared" si="7"/>
        <v>1</v>
      </c>
      <c r="D60" s="41">
        <f>ROUND(0.49239771432*1.15,3)</f>
        <v>0.56599999999999995</v>
      </c>
      <c r="E60" s="195">
        <v>1</v>
      </c>
      <c r="F60" s="194">
        <f t="shared" si="8"/>
        <v>0.56599999999999995</v>
      </c>
      <c r="G60" s="185"/>
      <c r="H60" s="185"/>
      <c r="I60" s="185"/>
      <c r="J60" s="184"/>
      <c r="K60" s="184"/>
    </row>
    <row r="61" spans="1:11" ht="28.2" thickBot="1" x14ac:dyDescent="0.3">
      <c r="A61" s="192" t="s">
        <v>45</v>
      </c>
      <c r="B61" s="209" t="s">
        <v>27</v>
      </c>
      <c r="C61" s="194">
        <f t="shared" si="7"/>
        <v>2</v>
      </c>
      <c r="D61" s="41">
        <f>ROUND(0.095744*1.15,3)</f>
        <v>0.11</v>
      </c>
      <c r="E61" s="195">
        <v>0.2</v>
      </c>
      <c r="F61" s="194">
        <f t="shared" si="8"/>
        <v>4.4000000000000004E-2</v>
      </c>
      <c r="G61" s="185"/>
      <c r="H61" s="185"/>
      <c r="I61" s="185"/>
      <c r="J61" s="184"/>
      <c r="K61" s="184"/>
    </row>
    <row r="62" spans="1:11" ht="55.8" thickBot="1" x14ac:dyDescent="0.3">
      <c r="A62" s="198" t="s">
        <v>46</v>
      </c>
      <c r="B62" s="193" t="s">
        <v>28</v>
      </c>
      <c r="C62" s="194">
        <f t="shared" si="7"/>
        <v>1</v>
      </c>
      <c r="D62" s="41">
        <f>ROUND(0.191488*1.15,3)</f>
        <v>0.22</v>
      </c>
      <c r="E62" s="195">
        <v>1</v>
      </c>
      <c r="F62" s="194">
        <f t="shared" si="8"/>
        <v>0.22</v>
      </c>
      <c r="G62" s="185"/>
      <c r="H62" s="185"/>
      <c r="I62" s="185"/>
      <c r="J62" s="199"/>
      <c r="K62" s="199"/>
    </row>
    <row r="63" spans="1:11" ht="28.2" thickBot="1" x14ac:dyDescent="0.3">
      <c r="A63" s="198" t="s">
        <v>47</v>
      </c>
      <c r="B63" s="193" t="s">
        <v>28</v>
      </c>
      <c r="C63" s="194">
        <f t="shared" si="7"/>
        <v>1</v>
      </c>
      <c r="D63" s="41">
        <f>ROUND(0.1723392*1.15,3)</f>
        <v>0.19800000000000001</v>
      </c>
      <c r="E63" s="195">
        <v>1</v>
      </c>
      <c r="F63" s="194">
        <f t="shared" si="8"/>
        <v>0.19800000000000001</v>
      </c>
      <c r="G63" s="158"/>
      <c r="H63" s="158"/>
      <c r="I63" s="158"/>
      <c r="J63" s="183"/>
      <c r="K63" s="199"/>
    </row>
    <row r="64" spans="1:11" ht="14.4" thickBot="1" x14ac:dyDescent="0.3">
      <c r="A64" s="198" t="s">
        <v>48</v>
      </c>
      <c r="B64" s="209" t="s">
        <v>28</v>
      </c>
      <c r="C64" s="200">
        <f t="shared" si="7"/>
        <v>1</v>
      </c>
      <c r="D64" s="44">
        <f>ROUND(0.215424*1.15,3)</f>
        <v>0.248</v>
      </c>
      <c r="E64" s="201">
        <v>0.3</v>
      </c>
      <c r="F64" s="200">
        <f t="shared" si="8"/>
        <v>7.4399999999999994E-2</v>
      </c>
      <c r="G64" s="202"/>
      <c r="H64" s="202"/>
      <c r="I64" s="202"/>
      <c r="J64" s="199"/>
      <c r="K64" s="199"/>
    </row>
    <row r="65" spans="1:16" ht="14.4" thickBot="1" x14ac:dyDescent="0.3">
      <c r="A65" s="215"/>
      <c r="B65" s="216"/>
      <c r="C65" s="216"/>
      <c r="D65" s="216"/>
      <c r="E65" s="216"/>
      <c r="F65" s="217"/>
      <c r="G65" s="202"/>
      <c r="H65" s="202"/>
      <c r="I65" s="202"/>
      <c r="J65" s="199"/>
      <c r="K65" s="199"/>
    </row>
    <row r="66" spans="1:16" ht="30" customHeight="1" thickBot="1" x14ac:dyDescent="0.3">
      <c r="A66" s="203"/>
      <c r="B66" s="203"/>
      <c r="F66" s="268" t="s">
        <v>68</v>
      </c>
      <c r="G66" s="269"/>
      <c r="H66" s="269"/>
      <c r="I66" s="269"/>
      <c r="J66" s="270"/>
      <c r="L66" s="268" t="s">
        <v>69</v>
      </c>
      <c r="M66" s="269"/>
      <c r="N66" s="269"/>
      <c r="O66" s="269"/>
      <c r="P66" s="270"/>
    </row>
    <row r="67" spans="1:16" ht="41.4" x14ac:dyDescent="0.25">
      <c r="A67" s="218" t="s">
        <v>70</v>
      </c>
      <c r="B67" s="219" t="s">
        <v>71</v>
      </c>
      <c r="C67" s="219" t="s">
        <v>72</v>
      </c>
      <c r="D67" s="220" t="s">
        <v>73</v>
      </c>
      <c r="E67" s="183"/>
      <c r="F67" s="221" t="s">
        <v>100</v>
      </c>
      <c r="G67" s="222" t="s">
        <v>101</v>
      </c>
      <c r="H67" s="222" t="s">
        <v>102</v>
      </c>
      <c r="I67" s="222" t="s">
        <v>103</v>
      </c>
      <c r="J67" s="222" t="s">
        <v>104</v>
      </c>
      <c r="L67" s="223" t="s">
        <v>100</v>
      </c>
      <c r="M67" s="224" t="s">
        <v>101</v>
      </c>
      <c r="N67" s="224" t="s">
        <v>102</v>
      </c>
      <c r="O67" s="224" t="s">
        <v>103</v>
      </c>
      <c r="P67" s="224" t="s">
        <v>104</v>
      </c>
    </row>
    <row r="68" spans="1:16" ht="44.25" customHeight="1" x14ac:dyDescent="0.25">
      <c r="A68" s="225" t="s">
        <v>74</v>
      </c>
      <c r="B68" s="81">
        <f>ROUND(3*1.15,3)</f>
        <v>3.45</v>
      </c>
      <c r="C68" s="226">
        <f>F68*L68+G68*M68+H68*N68+I68*O68+J68*P68</f>
        <v>0</v>
      </c>
      <c r="D68" s="83">
        <f>+B68*C68</f>
        <v>0</v>
      </c>
      <c r="E68" s="184"/>
      <c r="F68" s="227">
        <v>0</v>
      </c>
      <c r="G68" s="228">
        <v>0</v>
      </c>
      <c r="H68" s="228">
        <v>0</v>
      </c>
      <c r="I68" s="228">
        <v>0</v>
      </c>
      <c r="J68" s="228">
        <v>0</v>
      </c>
      <c r="L68" s="229"/>
      <c r="M68" s="230"/>
      <c r="N68" s="231"/>
      <c r="O68" s="231"/>
      <c r="P68" s="231"/>
    </row>
    <row r="69" spans="1:16" ht="26.25" customHeight="1" x14ac:dyDescent="0.25">
      <c r="A69" s="225" t="s">
        <v>75</v>
      </c>
      <c r="B69" s="81">
        <f>ROUND(3*1.15,3)</f>
        <v>3.45</v>
      </c>
      <c r="C69" s="226">
        <f t="shared" ref="C69:C74" si="9">F69*L69+G69*M69+H69*N69+I69*O69+J69*P69</f>
        <v>100</v>
      </c>
      <c r="D69" s="83">
        <f t="shared" ref="D69:D74" si="10">+B69*C69</f>
        <v>345</v>
      </c>
      <c r="E69" s="184"/>
      <c r="F69" s="227">
        <v>2</v>
      </c>
      <c r="G69" s="228">
        <v>0</v>
      </c>
      <c r="H69" s="228">
        <v>0</v>
      </c>
      <c r="I69" s="228">
        <v>0</v>
      </c>
      <c r="J69" s="228">
        <v>2</v>
      </c>
      <c r="L69" s="229">
        <v>20</v>
      </c>
      <c r="M69" s="230"/>
      <c r="N69" s="231"/>
      <c r="O69" s="231"/>
      <c r="P69" s="231">
        <v>30</v>
      </c>
    </row>
    <row r="70" spans="1:16" ht="30" customHeight="1" x14ac:dyDescent="0.25">
      <c r="A70" s="225" t="s">
        <v>76</v>
      </c>
      <c r="B70" s="81">
        <f>ROUND(5*1.15,3)</f>
        <v>5.75</v>
      </c>
      <c r="C70" s="226">
        <f t="shared" si="9"/>
        <v>760</v>
      </c>
      <c r="D70" s="83">
        <f t="shared" si="10"/>
        <v>4370</v>
      </c>
      <c r="E70" s="184"/>
      <c r="F70" s="227">
        <v>0</v>
      </c>
      <c r="G70" s="228">
        <v>6</v>
      </c>
      <c r="H70" s="228">
        <v>0</v>
      </c>
      <c r="I70" s="228">
        <v>2</v>
      </c>
      <c r="J70" s="228">
        <v>6</v>
      </c>
      <c r="L70" s="229"/>
      <c r="M70" s="230">
        <v>100</v>
      </c>
      <c r="N70" s="231"/>
      <c r="O70" s="231">
        <v>50</v>
      </c>
      <c r="P70" s="231">
        <v>10</v>
      </c>
    </row>
    <row r="71" spans="1:16" ht="35.25" customHeight="1" x14ac:dyDescent="0.25">
      <c r="A71" s="225" t="s">
        <v>77</v>
      </c>
      <c r="B71" s="81">
        <f>ROUND(2*1.15,3)</f>
        <v>2.2999999999999998</v>
      </c>
      <c r="C71" s="226">
        <f t="shared" si="9"/>
        <v>210</v>
      </c>
      <c r="D71" s="83">
        <f t="shared" si="10"/>
        <v>482.99999999999994</v>
      </c>
      <c r="E71" s="184"/>
      <c r="F71" s="227">
        <v>0</v>
      </c>
      <c r="G71" s="228">
        <v>0</v>
      </c>
      <c r="H71" s="228">
        <v>1</v>
      </c>
      <c r="I71" s="228">
        <v>0</v>
      </c>
      <c r="J71" s="228">
        <v>6</v>
      </c>
      <c r="L71" s="229"/>
      <c r="M71" s="230"/>
      <c r="N71" s="231">
        <v>30</v>
      </c>
      <c r="O71" s="231"/>
      <c r="P71" s="231">
        <v>30</v>
      </c>
    </row>
    <row r="72" spans="1:16" ht="35.25" customHeight="1" x14ac:dyDescent="0.25">
      <c r="A72" s="225" t="s">
        <v>78</v>
      </c>
      <c r="B72" s="81">
        <f>ROUND(4*1.15,3)</f>
        <v>4.5999999999999996</v>
      </c>
      <c r="C72" s="226">
        <f t="shared" si="9"/>
        <v>0</v>
      </c>
      <c r="D72" s="83">
        <f t="shared" si="10"/>
        <v>0</v>
      </c>
      <c r="E72" s="184"/>
      <c r="F72" s="227">
        <v>0</v>
      </c>
      <c r="G72" s="228">
        <v>0</v>
      </c>
      <c r="H72" s="228">
        <v>0</v>
      </c>
      <c r="I72" s="228">
        <v>0</v>
      </c>
      <c r="J72" s="228">
        <v>0</v>
      </c>
      <c r="L72" s="229"/>
      <c r="M72" s="230"/>
      <c r="N72" s="231"/>
      <c r="O72" s="231"/>
      <c r="P72" s="231"/>
    </row>
    <row r="73" spans="1:16" ht="47.25" customHeight="1" x14ac:dyDescent="0.25">
      <c r="A73" s="225" t="s">
        <v>79</v>
      </c>
      <c r="B73" s="81">
        <f>ROUND(3*1.15,3)</f>
        <v>3.45</v>
      </c>
      <c r="C73" s="226">
        <f t="shared" si="9"/>
        <v>210</v>
      </c>
      <c r="D73" s="83">
        <f t="shared" si="10"/>
        <v>724.5</v>
      </c>
      <c r="E73" s="184"/>
      <c r="F73" s="227">
        <v>0</v>
      </c>
      <c r="G73" s="228">
        <v>0</v>
      </c>
      <c r="H73" s="228">
        <v>1</v>
      </c>
      <c r="I73" s="228">
        <v>0</v>
      </c>
      <c r="J73" s="228">
        <v>6</v>
      </c>
      <c r="L73" s="229"/>
      <c r="M73" s="230"/>
      <c r="N73" s="231">
        <v>30</v>
      </c>
      <c r="O73" s="231"/>
      <c r="P73" s="230">
        <v>30</v>
      </c>
    </row>
    <row r="74" spans="1:16" ht="28.2" thickBot="1" x14ac:dyDescent="0.3">
      <c r="A74" s="232" t="s">
        <v>80</v>
      </c>
      <c r="B74" s="90">
        <f>ROUND(2*1.15,3)</f>
        <v>2.2999999999999998</v>
      </c>
      <c r="C74" s="233">
        <f t="shared" si="9"/>
        <v>4260</v>
      </c>
      <c r="D74" s="91">
        <f t="shared" si="10"/>
        <v>9798</v>
      </c>
      <c r="E74" s="184"/>
      <c r="F74" s="234">
        <v>0</v>
      </c>
      <c r="G74" s="235">
        <v>3</v>
      </c>
      <c r="H74" s="235">
        <v>2</v>
      </c>
      <c r="I74" s="235">
        <v>4</v>
      </c>
      <c r="J74" s="235">
        <v>3</v>
      </c>
      <c r="L74" s="236"/>
      <c r="M74" s="237">
        <v>800</v>
      </c>
      <c r="N74" s="237">
        <v>210</v>
      </c>
      <c r="O74" s="238"/>
      <c r="P74" s="237">
        <v>480</v>
      </c>
    </row>
    <row r="75" spans="1:16" ht="14.4" thickBot="1" x14ac:dyDescent="0.3">
      <c r="A75" s="239"/>
      <c r="B75" s="240"/>
      <c r="C75" s="241"/>
      <c r="D75" s="100"/>
      <c r="E75" s="184"/>
      <c r="F75" s="242"/>
      <c r="G75" s="242"/>
      <c r="H75" s="242"/>
      <c r="I75" s="242"/>
      <c r="J75" s="242"/>
      <c r="L75" s="243"/>
      <c r="M75" s="243"/>
      <c r="N75" s="243"/>
      <c r="O75" s="244"/>
      <c r="P75" s="243"/>
    </row>
    <row r="76" spans="1:16" ht="46.95" customHeight="1" thickBot="1" x14ac:dyDescent="0.3">
      <c r="A76" s="203"/>
      <c r="B76" s="203"/>
      <c r="F76" s="268" t="s">
        <v>105</v>
      </c>
      <c r="G76" s="269"/>
      <c r="H76" s="269"/>
      <c r="I76" s="269"/>
      <c r="J76" s="270"/>
      <c r="L76" s="268" t="s">
        <v>106</v>
      </c>
      <c r="M76" s="269"/>
      <c r="N76" s="269"/>
      <c r="O76" s="269"/>
      <c r="P76" s="270"/>
    </row>
    <row r="77" spans="1:16" ht="41.4" x14ac:dyDescent="0.25">
      <c r="A77" s="218" t="s">
        <v>20</v>
      </c>
      <c r="B77" s="219" t="s">
        <v>71</v>
      </c>
      <c r="C77" s="219" t="s">
        <v>72</v>
      </c>
      <c r="D77" s="220" t="s">
        <v>73</v>
      </c>
      <c r="E77" s="183"/>
      <c r="F77" s="245" t="s">
        <v>100</v>
      </c>
      <c r="G77" s="246" t="s">
        <v>101</v>
      </c>
      <c r="H77" s="246" t="s">
        <v>102</v>
      </c>
      <c r="I77" s="246" t="s">
        <v>103</v>
      </c>
      <c r="J77" s="246" t="s">
        <v>104</v>
      </c>
      <c r="L77" s="245" t="s">
        <v>100</v>
      </c>
      <c r="M77" s="246" t="s">
        <v>101</v>
      </c>
      <c r="N77" s="246" t="s">
        <v>102</v>
      </c>
      <c r="O77" s="246" t="s">
        <v>103</v>
      </c>
      <c r="P77" s="246" t="s">
        <v>104</v>
      </c>
    </row>
    <row r="78" spans="1:16" ht="41.4" x14ac:dyDescent="0.25">
      <c r="A78" s="225" t="s">
        <v>83</v>
      </c>
      <c r="B78" s="81">
        <f>ROUND(0.04*1.15,3)</f>
        <v>4.5999999999999999E-2</v>
      </c>
      <c r="C78" s="226">
        <f t="shared" ref="C78:C82" si="11">F78*L78+G78*M78+H78*N78+I78*O78+J78*P78</f>
        <v>2219</v>
      </c>
      <c r="D78" s="83">
        <f>+B78*C78</f>
        <v>102.074</v>
      </c>
      <c r="E78" s="184"/>
      <c r="F78" s="227">
        <v>0</v>
      </c>
      <c r="G78" s="228">
        <v>0</v>
      </c>
      <c r="H78" s="228">
        <v>1</v>
      </c>
      <c r="I78" s="228">
        <v>1</v>
      </c>
      <c r="J78" s="228">
        <v>2</v>
      </c>
      <c r="L78" s="229"/>
      <c r="M78" s="230"/>
      <c r="N78" s="230">
        <v>354</v>
      </c>
      <c r="O78" s="230">
        <v>905</v>
      </c>
      <c r="P78" s="230">
        <v>480</v>
      </c>
    </row>
    <row r="79" spans="1:16" ht="79.5" customHeight="1" x14ac:dyDescent="0.25">
      <c r="A79" s="225" t="s">
        <v>84</v>
      </c>
      <c r="B79" s="81">
        <f>ROUND(0.06*1.15,3)</f>
        <v>6.9000000000000006E-2</v>
      </c>
      <c r="C79" s="226">
        <f t="shared" si="11"/>
        <v>3714</v>
      </c>
      <c r="D79" s="83">
        <f t="shared" ref="D79:D82" si="12">+B79*C79</f>
        <v>256.26600000000002</v>
      </c>
      <c r="E79" s="184"/>
      <c r="F79" s="227">
        <v>0</v>
      </c>
      <c r="G79" s="228">
        <v>3</v>
      </c>
      <c r="H79" s="228">
        <v>1</v>
      </c>
      <c r="I79" s="228">
        <v>0</v>
      </c>
      <c r="J79" s="228">
        <v>2</v>
      </c>
      <c r="L79" s="229"/>
      <c r="M79" s="230">
        <v>800</v>
      </c>
      <c r="N79" s="230">
        <v>354</v>
      </c>
      <c r="O79" s="230"/>
      <c r="P79" s="230">
        <v>480</v>
      </c>
    </row>
    <row r="80" spans="1:16" ht="45" customHeight="1" x14ac:dyDescent="0.25">
      <c r="A80" s="225" t="s">
        <v>85</v>
      </c>
      <c r="B80" s="81">
        <f>ROUND(1.2*1.15,3)</f>
        <v>1.38</v>
      </c>
      <c r="C80" s="226">
        <f t="shared" si="11"/>
        <v>1314</v>
      </c>
      <c r="D80" s="83">
        <f t="shared" si="12"/>
        <v>1813.32</v>
      </c>
      <c r="E80" s="184"/>
      <c r="F80" s="227">
        <v>0</v>
      </c>
      <c r="G80" s="228">
        <v>0</v>
      </c>
      <c r="H80" s="228">
        <v>1</v>
      </c>
      <c r="I80" s="228">
        <v>0</v>
      </c>
      <c r="J80" s="228">
        <v>2</v>
      </c>
      <c r="L80" s="229"/>
      <c r="M80" s="230"/>
      <c r="N80" s="230">
        <v>354</v>
      </c>
      <c r="O80" s="230"/>
      <c r="P80" s="230">
        <v>480</v>
      </c>
    </row>
    <row r="81" spans="1:16" ht="27.6" x14ac:dyDescent="0.25">
      <c r="A81" s="225" t="s">
        <v>86</v>
      </c>
      <c r="B81" s="81">
        <f>ROUND(2*1.15,3)</f>
        <v>2.2999999999999998</v>
      </c>
      <c r="C81" s="226">
        <f t="shared" si="11"/>
        <v>1314</v>
      </c>
      <c r="D81" s="83">
        <f t="shared" si="12"/>
        <v>3022.2</v>
      </c>
      <c r="E81" s="184"/>
      <c r="F81" s="227">
        <v>0</v>
      </c>
      <c r="G81" s="228">
        <v>0</v>
      </c>
      <c r="H81" s="228">
        <v>1</v>
      </c>
      <c r="I81" s="228">
        <v>0</v>
      </c>
      <c r="J81" s="228">
        <v>2</v>
      </c>
      <c r="L81" s="229"/>
      <c r="M81" s="230"/>
      <c r="N81" s="230">
        <v>354</v>
      </c>
      <c r="O81" s="230"/>
      <c r="P81" s="230">
        <v>480</v>
      </c>
    </row>
    <row r="82" spans="1:16" ht="55.8" thickBot="1" x14ac:dyDescent="0.3">
      <c r="A82" s="247" t="s">
        <v>87</v>
      </c>
      <c r="B82" s="106">
        <f>ROUND(0.06*1.15,3)</f>
        <v>6.9000000000000006E-2</v>
      </c>
      <c r="C82" s="233">
        <f t="shared" si="11"/>
        <v>3124</v>
      </c>
      <c r="D82" s="91">
        <f t="shared" si="12"/>
        <v>215.55600000000001</v>
      </c>
      <c r="E82" s="184"/>
      <c r="F82" s="234">
        <v>0</v>
      </c>
      <c r="G82" s="235">
        <v>0</v>
      </c>
      <c r="H82" s="235">
        <v>1</v>
      </c>
      <c r="I82" s="235">
        <v>2</v>
      </c>
      <c r="J82" s="235">
        <v>2</v>
      </c>
      <c r="L82" s="236"/>
      <c r="M82" s="237"/>
      <c r="N82" s="237">
        <v>354</v>
      </c>
      <c r="O82" s="237">
        <v>905</v>
      </c>
      <c r="P82" s="237">
        <v>480</v>
      </c>
    </row>
    <row r="83" spans="1:16" ht="30" customHeight="1" thickBot="1" x14ac:dyDescent="0.3"/>
    <row r="84" spans="1:16" ht="30" customHeight="1" x14ac:dyDescent="0.25">
      <c r="A84" s="218" t="s">
        <v>88</v>
      </c>
      <c r="B84" s="248" t="s">
        <v>89</v>
      </c>
      <c r="C84" s="249" t="s">
        <v>90</v>
      </c>
      <c r="D84" s="250" t="s">
        <v>91</v>
      </c>
      <c r="E84" s="251" t="s">
        <v>92</v>
      </c>
    </row>
    <row r="85" spans="1:16" ht="30" customHeight="1" thickBot="1" x14ac:dyDescent="0.3">
      <c r="A85" s="252" t="s">
        <v>22</v>
      </c>
      <c r="B85" s="253">
        <v>1</v>
      </c>
      <c r="C85" s="114">
        <f>ROUND(11*1.15,3)</f>
        <v>12.65</v>
      </c>
      <c r="D85" s="254">
        <f>22*8</f>
        <v>176</v>
      </c>
      <c r="E85" s="91">
        <f>D85*C85*B85</f>
        <v>2226.4</v>
      </c>
    </row>
    <row r="86" spans="1:16" ht="30" customHeight="1" x14ac:dyDescent="0.25"/>
    <row r="87" spans="1:16" ht="30" customHeight="1" x14ac:dyDescent="0.25"/>
    <row r="88" spans="1:16" ht="30" customHeight="1" x14ac:dyDescent="0.25"/>
    <row r="89" spans="1:16" ht="30" customHeight="1" x14ac:dyDescent="0.25"/>
    <row r="90" spans="1:16" ht="30" customHeight="1" x14ac:dyDescent="0.25"/>
    <row r="91" spans="1:16" ht="30" customHeight="1" x14ac:dyDescent="0.25"/>
    <row r="92" spans="1:16" ht="30" customHeight="1" x14ac:dyDescent="0.25"/>
    <row r="93" spans="1:16" ht="30" customHeight="1" x14ac:dyDescent="0.25"/>
    <row r="94" spans="1:16" ht="30" customHeight="1" x14ac:dyDescent="0.25"/>
    <row r="95" spans="1:16" ht="30" customHeight="1" x14ac:dyDescent="0.25"/>
    <row r="96" spans="1:16" ht="30"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30" customHeight="1" x14ac:dyDescent="0.25"/>
    <row r="104" ht="30" customHeight="1" x14ac:dyDescent="0.25"/>
    <row r="105" ht="30" customHeight="1" x14ac:dyDescent="0.25"/>
    <row r="106" ht="30" customHeight="1" x14ac:dyDescent="0.25"/>
    <row r="107" ht="30"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row r="114" ht="30" customHeight="1" x14ac:dyDescent="0.25"/>
    <row r="115" ht="30" customHeight="1" x14ac:dyDescent="0.25"/>
    <row r="116" ht="30" customHeight="1" x14ac:dyDescent="0.25"/>
    <row r="117" ht="30" customHeight="1" x14ac:dyDescent="0.25"/>
    <row r="118" ht="30" customHeight="1" x14ac:dyDescent="0.25"/>
    <row r="119" ht="30" customHeight="1" x14ac:dyDescent="0.25"/>
    <row r="120" ht="30" customHeight="1" x14ac:dyDescent="0.25"/>
    <row r="121" ht="30" customHeight="1" x14ac:dyDescent="0.25"/>
    <row r="122" ht="30" customHeight="1" x14ac:dyDescent="0.25"/>
    <row r="123" ht="30" customHeight="1" x14ac:dyDescent="0.25"/>
    <row r="124" ht="30" customHeight="1" x14ac:dyDescent="0.25"/>
    <row r="125" ht="30" customHeight="1" x14ac:dyDescent="0.25"/>
    <row r="126" ht="30" customHeight="1" x14ac:dyDescent="0.25"/>
    <row r="127" ht="30" customHeight="1" x14ac:dyDescent="0.25"/>
    <row r="128" ht="30" customHeight="1" x14ac:dyDescent="0.25"/>
    <row r="129" ht="30" customHeight="1" x14ac:dyDescent="0.25"/>
    <row r="130" ht="30" customHeight="1" x14ac:dyDescent="0.25"/>
    <row r="131" ht="30" customHeight="1" x14ac:dyDescent="0.25"/>
    <row r="132" ht="30" customHeight="1" x14ac:dyDescent="0.25"/>
    <row r="133" ht="30" customHeight="1" x14ac:dyDescent="0.25"/>
    <row r="134" ht="30" customHeight="1" x14ac:dyDescent="0.25"/>
    <row r="135" ht="30" customHeight="1" x14ac:dyDescent="0.25"/>
    <row r="136" ht="30" customHeight="1" x14ac:dyDescent="0.25"/>
    <row r="137" ht="30" customHeight="1" x14ac:dyDescent="0.25"/>
    <row r="138" ht="30" customHeight="1" x14ac:dyDescent="0.25"/>
    <row r="139" ht="30" customHeight="1" x14ac:dyDescent="0.25"/>
    <row r="140" ht="30" customHeight="1" x14ac:dyDescent="0.25"/>
    <row r="141" ht="30" customHeight="1" x14ac:dyDescent="0.25"/>
    <row r="142" ht="30" customHeight="1" x14ac:dyDescent="0.25"/>
    <row r="143" ht="30" customHeight="1" x14ac:dyDescent="0.25"/>
    <row r="144" ht="30" customHeight="1" x14ac:dyDescent="0.25"/>
    <row r="145" ht="30" customHeight="1" x14ac:dyDescent="0.25"/>
    <row r="146" ht="30" customHeight="1" x14ac:dyDescent="0.25"/>
    <row r="147" ht="30" customHeight="1" x14ac:dyDescent="0.25"/>
    <row r="148" ht="30" customHeight="1" x14ac:dyDescent="0.25"/>
    <row r="149" ht="30" customHeight="1" x14ac:dyDescent="0.25"/>
    <row r="150" ht="30" customHeight="1" x14ac:dyDescent="0.25"/>
    <row r="151" ht="30" customHeight="1" x14ac:dyDescent="0.25"/>
    <row r="152" ht="30" customHeight="1" x14ac:dyDescent="0.25"/>
    <row r="153" ht="30" customHeight="1" x14ac:dyDescent="0.25"/>
    <row r="154" ht="30" customHeight="1" x14ac:dyDescent="0.25"/>
    <row r="155" ht="30" customHeight="1" x14ac:dyDescent="0.25"/>
    <row r="156" ht="30" customHeight="1" x14ac:dyDescent="0.25"/>
    <row r="157" ht="30" customHeight="1" x14ac:dyDescent="0.25"/>
    <row r="158" ht="30" customHeight="1" x14ac:dyDescent="0.25"/>
    <row r="159" ht="30" customHeight="1" x14ac:dyDescent="0.25"/>
    <row r="160" ht="30" customHeight="1" x14ac:dyDescent="0.25"/>
    <row r="161" ht="30" customHeight="1" x14ac:dyDescent="0.25"/>
    <row r="162" ht="30" customHeight="1" x14ac:dyDescent="0.25"/>
    <row r="163" ht="30" customHeight="1" x14ac:dyDescent="0.25"/>
    <row r="164" ht="30" customHeight="1" x14ac:dyDescent="0.25"/>
    <row r="165" ht="30" customHeight="1" x14ac:dyDescent="0.25"/>
    <row r="166" ht="30" customHeight="1" x14ac:dyDescent="0.25"/>
    <row r="167" ht="30" customHeight="1" x14ac:dyDescent="0.25"/>
    <row r="168" ht="30" customHeight="1" x14ac:dyDescent="0.25"/>
    <row r="169" ht="30" customHeight="1" x14ac:dyDescent="0.25"/>
    <row r="170" ht="30" customHeight="1" x14ac:dyDescent="0.25"/>
    <row r="171" ht="30" customHeight="1" x14ac:dyDescent="0.25"/>
    <row r="172" ht="30" customHeight="1" x14ac:dyDescent="0.25"/>
    <row r="173" ht="30" customHeight="1" x14ac:dyDescent="0.25"/>
    <row r="174" ht="30" customHeight="1" x14ac:dyDescent="0.25"/>
    <row r="175" ht="30" customHeight="1" x14ac:dyDescent="0.25"/>
    <row r="176" ht="30" customHeight="1" x14ac:dyDescent="0.25"/>
    <row r="177" ht="30" customHeight="1" x14ac:dyDescent="0.25"/>
    <row r="178" ht="30" customHeight="1" x14ac:dyDescent="0.25"/>
    <row r="179" ht="30" customHeight="1" x14ac:dyDescent="0.25"/>
    <row r="180" ht="30" customHeight="1" x14ac:dyDescent="0.25"/>
    <row r="181" ht="30" customHeight="1" x14ac:dyDescent="0.25"/>
    <row r="182" ht="30" customHeight="1" x14ac:dyDescent="0.25"/>
    <row r="183" ht="30" customHeight="1" x14ac:dyDescent="0.25"/>
    <row r="184" ht="30" customHeight="1" x14ac:dyDescent="0.25"/>
    <row r="185" ht="30" customHeight="1" x14ac:dyDescent="0.25"/>
    <row r="186" ht="30" customHeight="1" x14ac:dyDescent="0.25"/>
    <row r="187" ht="30" customHeight="1" x14ac:dyDescent="0.25"/>
    <row r="188" ht="30" customHeight="1" x14ac:dyDescent="0.25"/>
    <row r="189" ht="30" customHeight="1" x14ac:dyDescent="0.25"/>
    <row r="190" ht="30" customHeight="1" x14ac:dyDescent="0.25"/>
    <row r="191" ht="30" customHeight="1" x14ac:dyDescent="0.25"/>
    <row r="192" ht="30" customHeight="1" x14ac:dyDescent="0.25"/>
    <row r="193" ht="30" customHeight="1" x14ac:dyDescent="0.25"/>
    <row r="194" ht="30" customHeight="1" x14ac:dyDescent="0.25"/>
    <row r="195" ht="30" customHeight="1" x14ac:dyDescent="0.25"/>
    <row r="196" ht="30" customHeight="1" x14ac:dyDescent="0.25"/>
    <row r="197" ht="30" customHeight="1" x14ac:dyDescent="0.25"/>
    <row r="198" ht="30" customHeight="1" x14ac:dyDescent="0.25"/>
    <row r="199" ht="30" customHeight="1" x14ac:dyDescent="0.25"/>
    <row r="200" ht="30" customHeight="1" x14ac:dyDescent="0.25"/>
    <row r="201" ht="30" customHeight="1" x14ac:dyDescent="0.25"/>
    <row r="202" ht="30" customHeight="1" x14ac:dyDescent="0.25"/>
    <row r="203" ht="30" customHeight="1" x14ac:dyDescent="0.25"/>
    <row r="204" ht="30" customHeight="1" x14ac:dyDescent="0.25"/>
    <row r="205" ht="30" customHeight="1" x14ac:dyDescent="0.25"/>
    <row r="206" ht="30" customHeight="1" x14ac:dyDescent="0.25"/>
    <row r="207" ht="30" customHeight="1" x14ac:dyDescent="0.25"/>
    <row r="208" ht="30" customHeight="1" x14ac:dyDescent="0.25"/>
    <row r="209" ht="30" customHeight="1" x14ac:dyDescent="0.25"/>
    <row r="210" ht="30" customHeight="1" x14ac:dyDescent="0.25"/>
    <row r="211" ht="30" customHeight="1" x14ac:dyDescent="0.25"/>
    <row r="212" ht="30" customHeight="1" x14ac:dyDescent="0.25"/>
    <row r="213" ht="30" customHeight="1" x14ac:dyDescent="0.25"/>
    <row r="214" ht="30" customHeight="1" x14ac:dyDescent="0.25"/>
    <row r="215" ht="30" customHeight="1" x14ac:dyDescent="0.25"/>
    <row r="216" ht="30" customHeight="1" x14ac:dyDescent="0.25"/>
    <row r="217" ht="30" customHeight="1" x14ac:dyDescent="0.25"/>
    <row r="218" ht="30" customHeight="1" x14ac:dyDescent="0.25"/>
    <row r="219" ht="30" customHeight="1" x14ac:dyDescent="0.25"/>
    <row r="220" ht="30" customHeight="1" x14ac:dyDescent="0.25"/>
    <row r="221" ht="30" customHeight="1" x14ac:dyDescent="0.25"/>
    <row r="222" ht="30" customHeight="1" x14ac:dyDescent="0.25"/>
    <row r="223" ht="30" customHeight="1" x14ac:dyDescent="0.25"/>
    <row r="224" ht="30" customHeight="1" x14ac:dyDescent="0.25"/>
    <row r="225" ht="30" customHeight="1" x14ac:dyDescent="0.25"/>
    <row r="226" ht="30" customHeight="1" x14ac:dyDescent="0.25"/>
    <row r="227" ht="30" customHeight="1" x14ac:dyDescent="0.25"/>
    <row r="228" ht="30" customHeight="1" x14ac:dyDescent="0.25"/>
    <row r="229" ht="30" customHeight="1" x14ac:dyDescent="0.25"/>
    <row r="230" ht="30" customHeight="1" x14ac:dyDescent="0.25"/>
    <row r="231" ht="30" customHeight="1" x14ac:dyDescent="0.25"/>
    <row r="232" ht="30" customHeight="1" x14ac:dyDescent="0.25"/>
    <row r="233" ht="30" customHeight="1" x14ac:dyDescent="0.25"/>
    <row r="234" ht="30" customHeight="1" x14ac:dyDescent="0.25"/>
    <row r="235" ht="30" customHeight="1" x14ac:dyDescent="0.25"/>
    <row r="236" ht="30" customHeight="1" x14ac:dyDescent="0.25"/>
    <row r="237" ht="30" customHeight="1" x14ac:dyDescent="0.25"/>
    <row r="238" ht="30" customHeight="1" x14ac:dyDescent="0.25"/>
    <row r="239" ht="30" customHeight="1" x14ac:dyDescent="0.25"/>
    <row r="240" ht="30" customHeight="1" x14ac:dyDescent="0.25"/>
    <row r="241" ht="30" customHeight="1" x14ac:dyDescent="0.25"/>
    <row r="242" ht="30" customHeight="1" x14ac:dyDescent="0.25"/>
    <row r="243" ht="30" customHeight="1" x14ac:dyDescent="0.25"/>
    <row r="244" ht="30" customHeight="1" x14ac:dyDescent="0.25"/>
    <row r="245" ht="30" customHeight="1" x14ac:dyDescent="0.25"/>
    <row r="246" ht="30" customHeight="1" x14ac:dyDescent="0.25"/>
    <row r="247" ht="30" customHeight="1" x14ac:dyDescent="0.25"/>
    <row r="248" ht="30" customHeight="1" x14ac:dyDescent="0.25"/>
    <row r="249" ht="30" customHeight="1" x14ac:dyDescent="0.25"/>
    <row r="250" ht="30" customHeight="1" x14ac:dyDescent="0.25"/>
    <row r="251" ht="30" customHeight="1" x14ac:dyDescent="0.25"/>
    <row r="252" ht="30" customHeight="1" x14ac:dyDescent="0.25"/>
    <row r="253" ht="30" customHeight="1" x14ac:dyDescent="0.25"/>
    <row r="254" ht="30" customHeight="1" x14ac:dyDescent="0.25"/>
    <row r="255" ht="30" customHeight="1" x14ac:dyDescent="0.25"/>
    <row r="256" ht="30" customHeight="1" x14ac:dyDescent="0.25"/>
    <row r="257" ht="30" customHeight="1" x14ac:dyDescent="0.25"/>
    <row r="258" ht="30" customHeight="1" x14ac:dyDescent="0.25"/>
    <row r="259" ht="30" customHeight="1" x14ac:dyDescent="0.25"/>
    <row r="260" ht="30" customHeight="1" x14ac:dyDescent="0.25"/>
    <row r="261" ht="30" customHeight="1" x14ac:dyDescent="0.25"/>
    <row r="262" ht="30" customHeight="1" x14ac:dyDescent="0.25"/>
    <row r="263" ht="30" customHeight="1" x14ac:dyDescent="0.25"/>
    <row r="264" ht="30" customHeight="1" x14ac:dyDescent="0.25"/>
    <row r="265" ht="30" customHeight="1" x14ac:dyDescent="0.25"/>
    <row r="266" ht="30" customHeight="1" x14ac:dyDescent="0.25"/>
    <row r="267" ht="30" customHeight="1" x14ac:dyDescent="0.25"/>
    <row r="268" ht="30" customHeight="1" x14ac:dyDescent="0.25"/>
    <row r="269" ht="30" customHeight="1" x14ac:dyDescent="0.25"/>
    <row r="270" ht="30" customHeight="1" x14ac:dyDescent="0.25"/>
    <row r="271" ht="30" customHeight="1" x14ac:dyDescent="0.25"/>
    <row r="272" ht="30" customHeight="1" x14ac:dyDescent="0.25"/>
    <row r="273" ht="30" customHeight="1" x14ac:dyDescent="0.25"/>
    <row r="274" ht="30" customHeight="1" x14ac:dyDescent="0.25"/>
    <row r="275" ht="30" customHeight="1" x14ac:dyDescent="0.25"/>
    <row r="276" ht="30" customHeight="1" x14ac:dyDescent="0.25"/>
    <row r="277" ht="30" customHeight="1" x14ac:dyDescent="0.25"/>
    <row r="278" ht="30" customHeight="1" x14ac:dyDescent="0.25"/>
    <row r="279" ht="30" customHeight="1" x14ac:dyDescent="0.25"/>
    <row r="280" ht="30" customHeight="1" x14ac:dyDescent="0.25"/>
    <row r="281" ht="30" customHeight="1" x14ac:dyDescent="0.25"/>
    <row r="282" ht="30" customHeight="1" x14ac:dyDescent="0.25"/>
    <row r="283" ht="30" customHeight="1" x14ac:dyDescent="0.25"/>
    <row r="284" ht="30" customHeight="1" x14ac:dyDescent="0.25"/>
    <row r="285" ht="30" customHeight="1" x14ac:dyDescent="0.25"/>
    <row r="286" ht="30" customHeight="1" x14ac:dyDescent="0.25"/>
    <row r="287" ht="30" customHeight="1" x14ac:dyDescent="0.25"/>
    <row r="288" ht="30" customHeight="1" x14ac:dyDescent="0.25"/>
    <row r="289" ht="30" customHeight="1" x14ac:dyDescent="0.25"/>
    <row r="290" ht="30" customHeight="1" x14ac:dyDescent="0.25"/>
    <row r="291" ht="30" customHeight="1" x14ac:dyDescent="0.25"/>
    <row r="292" ht="30" customHeight="1" x14ac:dyDescent="0.25"/>
    <row r="293" ht="30" customHeight="1" x14ac:dyDescent="0.25"/>
    <row r="294" ht="30" customHeight="1" x14ac:dyDescent="0.25"/>
    <row r="295" ht="30" customHeight="1" x14ac:dyDescent="0.25"/>
    <row r="296" ht="30" customHeight="1" x14ac:dyDescent="0.25"/>
    <row r="297" ht="30" customHeight="1" x14ac:dyDescent="0.25"/>
    <row r="298" ht="30" customHeight="1" x14ac:dyDescent="0.25"/>
    <row r="299" ht="30" customHeight="1" x14ac:dyDescent="0.25"/>
    <row r="300" ht="30" customHeight="1" x14ac:dyDescent="0.25"/>
    <row r="301" ht="30" customHeight="1" x14ac:dyDescent="0.25"/>
    <row r="302" ht="30" customHeight="1" x14ac:dyDescent="0.25"/>
    <row r="303" ht="30" customHeight="1" x14ac:dyDescent="0.25"/>
    <row r="304" ht="30" customHeight="1" x14ac:dyDescent="0.25"/>
    <row r="305" ht="30" customHeight="1" x14ac:dyDescent="0.25"/>
    <row r="306" ht="30" customHeight="1" x14ac:dyDescent="0.25"/>
    <row r="307" ht="30" customHeight="1" x14ac:dyDescent="0.25"/>
    <row r="308" ht="30" customHeight="1" x14ac:dyDescent="0.25"/>
    <row r="309" ht="30" customHeight="1" x14ac:dyDescent="0.25"/>
    <row r="310" ht="30" customHeight="1" x14ac:dyDescent="0.25"/>
    <row r="311" ht="30" customHeight="1" x14ac:dyDescent="0.25"/>
    <row r="312" ht="30" customHeight="1" x14ac:dyDescent="0.25"/>
    <row r="313" ht="30" customHeight="1" x14ac:dyDescent="0.25"/>
    <row r="314" ht="30" customHeight="1" x14ac:dyDescent="0.25"/>
    <row r="315" ht="30" customHeight="1" x14ac:dyDescent="0.25"/>
    <row r="316" ht="30" customHeight="1" x14ac:dyDescent="0.25"/>
    <row r="317" ht="30" customHeight="1" x14ac:dyDescent="0.25"/>
    <row r="318" ht="30" customHeight="1" x14ac:dyDescent="0.25"/>
    <row r="319" ht="30" customHeight="1" x14ac:dyDescent="0.25"/>
    <row r="320" ht="30" customHeight="1" x14ac:dyDescent="0.25"/>
    <row r="321" ht="30" customHeight="1" x14ac:dyDescent="0.25"/>
    <row r="322" ht="30" customHeight="1" x14ac:dyDescent="0.25"/>
    <row r="323" ht="30" customHeight="1" x14ac:dyDescent="0.25"/>
    <row r="324" ht="30" customHeight="1" x14ac:dyDescent="0.25"/>
    <row r="325" ht="30" customHeight="1" x14ac:dyDescent="0.25"/>
    <row r="326" ht="30" customHeight="1" x14ac:dyDescent="0.25"/>
    <row r="327" ht="30" customHeight="1" x14ac:dyDescent="0.25"/>
    <row r="328" ht="30" customHeight="1" x14ac:dyDescent="0.25"/>
    <row r="329" ht="30" customHeight="1" x14ac:dyDescent="0.25"/>
    <row r="330" ht="30" customHeight="1" x14ac:dyDescent="0.25"/>
    <row r="331" ht="30" customHeight="1" x14ac:dyDescent="0.25"/>
    <row r="332" ht="30" customHeight="1" x14ac:dyDescent="0.25"/>
    <row r="333" ht="30" customHeight="1" x14ac:dyDescent="0.25"/>
    <row r="334" ht="30" customHeight="1" x14ac:dyDescent="0.25"/>
    <row r="335" ht="30" customHeight="1" x14ac:dyDescent="0.25"/>
    <row r="336" ht="30" customHeight="1" x14ac:dyDescent="0.25"/>
    <row r="337" ht="30" customHeight="1" x14ac:dyDescent="0.25"/>
    <row r="338" ht="30" customHeight="1" x14ac:dyDescent="0.25"/>
    <row r="339" ht="30" customHeight="1" x14ac:dyDescent="0.25"/>
    <row r="340" ht="30" customHeight="1" x14ac:dyDescent="0.25"/>
    <row r="341" ht="30" customHeight="1" x14ac:dyDescent="0.25"/>
    <row r="342" ht="30" customHeight="1" x14ac:dyDescent="0.25"/>
    <row r="343" ht="30" customHeight="1" x14ac:dyDescent="0.25"/>
    <row r="344" ht="30" customHeight="1" x14ac:dyDescent="0.25"/>
    <row r="345" ht="30" customHeight="1" x14ac:dyDescent="0.25"/>
    <row r="346" ht="30" customHeight="1" x14ac:dyDescent="0.25"/>
    <row r="347" ht="30" customHeight="1" x14ac:dyDescent="0.25"/>
    <row r="348" ht="30" customHeight="1" x14ac:dyDescent="0.25"/>
    <row r="349" ht="30" customHeight="1" x14ac:dyDescent="0.25"/>
    <row r="350" ht="30" customHeight="1" x14ac:dyDescent="0.25"/>
    <row r="351" ht="30" customHeight="1" x14ac:dyDescent="0.25"/>
    <row r="352" ht="30" customHeight="1" x14ac:dyDescent="0.25"/>
    <row r="353" ht="30" customHeight="1" x14ac:dyDescent="0.25"/>
    <row r="354" ht="30" customHeight="1" x14ac:dyDescent="0.25"/>
    <row r="355" ht="30" customHeight="1" x14ac:dyDescent="0.25"/>
    <row r="356" ht="30" customHeight="1" x14ac:dyDescent="0.25"/>
    <row r="357" ht="30" customHeight="1" x14ac:dyDescent="0.25"/>
    <row r="358" ht="30" customHeight="1" x14ac:dyDescent="0.25"/>
    <row r="359" ht="30" customHeight="1" x14ac:dyDescent="0.25"/>
    <row r="360" ht="30" customHeight="1" x14ac:dyDescent="0.25"/>
    <row r="361" ht="30" customHeight="1" x14ac:dyDescent="0.25"/>
    <row r="362" ht="30" customHeight="1" x14ac:dyDescent="0.25"/>
    <row r="363" ht="30" customHeight="1" x14ac:dyDescent="0.25"/>
    <row r="364" ht="30" customHeight="1" x14ac:dyDescent="0.25"/>
    <row r="365" ht="30" customHeight="1" x14ac:dyDescent="0.25"/>
    <row r="366" ht="30" customHeight="1" x14ac:dyDescent="0.25"/>
    <row r="367" ht="30" customHeight="1" x14ac:dyDescent="0.25"/>
    <row r="368" ht="30" customHeight="1" x14ac:dyDescent="0.25"/>
    <row r="369" ht="30" customHeight="1" x14ac:dyDescent="0.25"/>
    <row r="370" ht="30" customHeight="1" x14ac:dyDescent="0.25"/>
    <row r="371" ht="30" customHeight="1" x14ac:dyDescent="0.25"/>
    <row r="372" ht="30" customHeight="1" x14ac:dyDescent="0.25"/>
    <row r="373" ht="30" customHeight="1" x14ac:dyDescent="0.25"/>
    <row r="374" ht="30" customHeight="1" x14ac:dyDescent="0.25"/>
    <row r="375" ht="30" customHeight="1" x14ac:dyDescent="0.25"/>
    <row r="376" ht="30" customHeight="1" x14ac:dyDescent="0.25"/>
    <row r="377" ht="30" customHeight="1" x14ac:dyDescent="0.25"/>
    <row r="378" ht="30" customHeight="1" x14ac:dyDescent="0.25"/>
    <row r="379" ht="30" customHeight="1" x14ac:dyDescent="0.25"/>
    <row r="380" ht="30" customHeight="1" x14ac:dyDescent="0.25"/>
    <row r="381" ht="30" customHeight="1" x14ac:dyDescent="0.25"/>
    <row r="382" ht="30" customHeight="1" x14ac:dyDescent="0.25"/>
    <row r="383" ht="30" customHeight="1" x14ac:dyDescent="0.25"/>
    <row r="384" ht="30" customHeight="1" x14ac:dyDescent="0.25"/>
    <row r="385" ht="30" customHeight="1" x14ac:dyDescent="0.25"/>
    <row r="386" ht="30" customHeight="1" x14ac:dyDescent="0.25"/>
    <row r="387" ht="30" customHeight="1" x14ac:dyDescent="0.25"/>
    <row r="388" ht="30" customHeight="1" x14ac:dyDescent="0.25"/>
    <row r="389" ht="30" customHeight="1" x14ac:dyDescent="0.25"/>
    <row r="390" ht="30" customHeight="1" x14ac:dyDescent="0.25"/>
    <row r="391" ht="30" customHeight="1" x14ac:dyDescent="0.25"/>
    <row r="392" ht="30" customHeight="1" x14ac:dyDescent="0.25"/>
    <row r="393" ht="30" customHeight="1" x14ac:dyDescent="0.25"/>
    <row r="394" ht="30" customHeight="1" x14ac:dyDescent="0.25"/>
    <row r="395" ht="30" customHeight="1" x14ac:dyDescent="0.25"/>
    <row r="396" ht="30" customHeight="1" x14ac:dyDescent="0.25"/>
    <row r="397" ht="30" customHeight="1" x14ac:dyDescent="0.25"/>
    <row r="398" ht="30" customHeight="1" x14ac:dyDescent="0.25"/>
    <row r="399" ht="30" customHeight="1" x14ac:dyDescent="0.25"/>
    <row r="400" ht="30" customHeight="1" x14ac:dyDescent="0.25"/>
    <row r="401" ht="30" customHeight="1" x14ac:dyDescent="0.25"/>
    <row r="402" ht="30" customHeight="1" x14ac:dyDescent="0.25"/>
    <row r="403" ht="30" customHeight="1" x14ac:dyDescent="0.25"/>
    <row r="404" ht="30" customHeight="1" x14ac:dyDescent="0.25"/>
    <row r="405" ht="30" customHeight="1" x14ac:dyDescent="0.25"/>
    <row r="406" ht="30" customHeight="1" x14ac:dyDescent="0.25"/>
    <row r="407" ht="30" customHeight="1" x14ac:dyDescent="0.25"/>
    <row r="408" ht="30" customHeight="1" x14ac:dyDescent="0.25"/>
    <row r="409" ht="30" customHeight="1" x14ac:dyDescent="0.25"/>
    <row r="410" ht="30" customHeight="1" x14ac:dyDescent="0.25"/>
    <row r="411" ht="30" customHeight="1" x14ac:dyDescent="0.25"/>
    <row r="412" ht="30" customHeight="1" x14ac:dyDescent="0.25"/>
    <row r="413" ht="30" customHeight="1" x14ac:dyDescent="0.25"/>
    <row r="414" ht="30" customHeight="1" x14ac:dyDescent="0.25"/>
    <row r="415" ht="30" customHeight="1" x14ac:dyDescent="0.25"/>
    <row r="416" ht="30" customHeight="1" x14ac:dyDescent="0.25"/>
    <row r="417" ht="30" customHeight="1" x14ac:dyDescent="0.25"/>
    <row r="418" ht="30" customHeight="1" x14ac:dyDescent="0.25"/>
    <row r="419" ht="30" customHeight="1" x14ac:dyDescent="0.25"/>
    <row r="420" ht="30" customHeight="1" x14ac:dyDescent="0.25"/>
    <row r="421" ht="30" customHeight="1" x14ac:dyDescent="0.25"/>
    <row r="422" ht="30" customHeight="1" x14ac:dyDescent="0.25"/>
    <row r="423" ht="30" customHeight="1" x14ac:dyDescent="0.25"/>
    <row r="424" ht="30" customHeight="1" x14ac:dyDescent="0.25"/>
    <row r="425" ht="30" customHeight="1" x14ac:dyDescent="0.25"/>
    <row r="426" ht="30" customHeight="1" x14ac:dyDescent="0.25"/>
    <row r="427" ht="30" customHeight="1" x14ac:dyDescent="0.25"/>
    <row r="428" ht="30" customHeight="1" x14ac:dyDescent="0.25"/>
    <row r="429" ht="30" customHeight="1" x14ac:dyDescent="0.25"/>
    <row r="430" ht="30" customHeight="1" x14ac:dyDescent="0.25"/>
    <row r="431" ht="30" customHeight="1" x14ac:dyDescent="0.25"/>
    <row r="432" ht="30" customHeight="1" x14ac:dyDescent="0.25"/>
    <row r="433" ht="30" customHeight="1" x14ac:dyDescent="0.25"/>
    <row r="434" ht="30" customHeight="1" x14ac:dyDescent="0.25"/>
    <row r="435" ht="30" customHeight="1" x14ac:dyDescent="0.25"/>
    <row r="436" ht="30" customHeight="1" x14ac:dyDescent="0.25"/>
    <row r="437" ht="30" customHeight="1" x14ac:dyDescent="0.25"/>
    <row r="438" ht="30" customHeight="1" x14ac:dyDescent="0.25"/>
    <row r="439" ht="30" customHeight="1" x14ac:dyDescent="0.25"/>
    <row r="440" ht="30" customHeight="1" x14ac:dyDescent="0.25"/>
    <row r="441" ht="30" customHeight="1" x14ac:dyDescent="0.25"/>
    <row r="442" ht="30" customHeight="1" x14ac:dyDescent="0.25"/>
    <row r="443" ht="30" customHeight="1" x14ac:dyDescent="0.25"/>
    <row r="444" ht="30" customHeight="1" x14ac:dyDescent="0.25"/>
    <row r="445" ht="30" customHeight="1" x14ac:dyDescent="0.25"/>
    <row r="446" ht="30" customHeight="1" x14ac:dyDescent="0.25"/>
    <row r="447" ht="30" customHeight="1" x14ac:dyDescent="0.25"/>
    <row r="448" ht="30" customHeight="1" x14ac:dyDescent="0.25"/>
    <row r="449" ht="30" customHeight="1" x14ac:dyDescent="0.25"/>
    <row r="450" ht="30" customHeight="1" x14ac:dyDescent="0.25"/>
    <row r="451" ht="30" customHeight="1" x14ac:dyDescent="0.25"/>
    <row r="452" ht="30" customHeight="1" x14ac:dyDescent="0.25"/>
    <row r="453" ht="30" customHeight="1" x14ac:dyDescent="0.25"/>
    <row r="454" ht="30" customHeight="1" x14ac:dyDescent="0.25"/>
    <row r="455" ht="30" customHeight="1" x14ac:dyDescent="0.25"/>
    <row r="456" ht="30" customHeight="1" x14ac:dyDescent="0.25"/>
    <row r="457" ht="30" customHeight="1" x14ac:dyDescent="0.25"/>
    <row r="458" ht="30" customHeight="1" x14ac:dyDescent="0.25"/>
    <row r="459" ht="30" customHeight="1" x14ac:dyDescent="0.25"/>
    <row r="460" ht="30" customHeight="1" x14ac:dyDescent="0.25"/>
    <row r="461" ht="30" customHeight="1" x14ac:dyDescent="0.25"/>
    <row r="462" ht="30" customHeight="1" x14ac:dyDescent="0.25"/>
    <row r="463" ht="30" customHeight="1" x14ac:dyDescent="0.25"/>
    <row r="464" ht="30" customHeight="1" x14ac:dyDescent="0.25"/>
    <row r="465" ht="30" customHeight="1" x14ac:dyDescent="0.25"/>
    <row r="466" ht="30" customHeight="1" x14ac:dyDescent="0.25"/>
    <row r="467" ht="30" customHeight="1" x14ac:dyDescent="0.25"/>
    <row r="468" ht="30" customHeight="1" x14ac:dyDescent="0.25"/>
    <row r="469" ht="30" customHeight="1" x14ac:dyDescent="0.25"/>
    <row r="470" ht="30" customHeight="1" x14ac:dyDescent="0.25"/>
    <row r="471" ht="30" customHeight="1" x14ac:dyDescent="0.25"/>
    <row r="472" ht="30" customHeight="1" x14ac:dyDescent="0.25"/>
    <row r="473" ht="30" customHeight="1" x14ac:dyDescent="0.25"/>
    <row r="474" ht="30" customHeight="1" x14ac:dyDescent="0.25"/>
    <row r="475" ht="30" customHeight="1" x14ac:dyDescent="0.25"/>
    <row r="476" ht="30" customHeight="1" x14ac:dyDescent="0.25"/>
    <row r="477" ht="30" customHeight="1" x14ac:dyDescent="0.25"/>
    <row r="478" ht="30" customHeight="1" x14ac:dyDescent="0.25"/>
    <row r="479" ht="30" customHeight="1" x14ac:dyDescent="0.25"/>
    <row r="480" ht="30" customHeight="1" x14ac:dyDescent="0.25"/>
    <row r="481" ht="30" customHeight="1" x14ac:dyDescent="0.25"/>
    <row r="482" ht="30" customHeight="1" x14ac:dyDescent="0.25"/>
    <row r="483" ht="30" customHeight="1" x14ac:dyDescent="0.25"/>
    <row r="484" ht="30" customHeight="1" x14ac:dyDescent="0.25"/>
    <row r="485" ht="30" customHeight="1" x14ac:dyDescent="0.25"/>
    <row r="486" ht="30" customHeight="1" x14ac:dyDescent="0.25"/>
    <row r="487" ht="30" customHeight="1" x14ac:dyDescent="0.25"/>
    <row r="488" ht="30" customHeight="1" x14ac:dyDescent="0.25"/>
    <row r="489" ht="30" customHeight="1" x14ac:dyDescent="0.25"/>
    <row r="490" ht="30" customHeight="1" x14ac:dyDescent="0.25"/>
    <row r="491" ht="30" customHeight="1" x14ac:dyDescent="0.25"/>
    <row r="492" ht="30" customHeight="1" x14ac:dyDescent="0.25"/>
    <row r="493" ht="30" customHeight="1" x14ac:dyDescent="0.25"/>
    <row r="494" ht="30" customHeight="1" x14ac:dyDescent="0.25"/>
    <row r="495" ht="30" customHeight="1" x14ac:dyDescent="0.25"/>
    <row r="496" ht="30" customHeight="1" x14ac:dyDescent="0.25"/>
    <row r="497" ht="30" customHeight="1" x14ac:dyDescent="0.25"/>
    <row r="498" ht="30" customHeight="1" x14ac:dyDescent="0.25"/>
    <row r="499" ht="30" customHeight="1" x14ac:dyDescent="0.25"/>
    <row r="500" ht="30" customHeight="1" x14ac:dyDescent="0.25"/>
    <row r="501" ht="30" customHeight="1" x14ac:dyDescent="0.25"/>
    <row r="502" ht="30" customHeight="1" x14ac:dyDescent="0.25"/>
    <row r="503" ht="30" customHeight="1" x14ac:dyDescent="0.25"/>
    <row r="504" ht="30" customHeight="1" x14ac:dyDescent="0.25"/>
    <row r="505" ht="30" customHeight="1" x14ac:dyDescent="0.25"/>
    <row r="506" ht="30" customHeight="1" x14ac:dyDescent="0.25"/>
    <row r="507" ht="30" customHeight="1" x14ac:dyDescent="0.25"/>
    <row r="508" ht="30" customHeight="1" x14ac:dyDescent="0.25"/>
    <row r="509" ht="30" customHeight="1" x14ac:dyDescent="0.25"/>
    <row r="510" ht="30" customHeight="1" x14ac:dyDescent="0.25"/>
    <row r="511" ht="30" customHeight="1" x14ac:dyDescent="0.25"/>
    <row r="512" ht="30" customHeight="1" x14ac:dyDescent="0.25"/>
    <row r="513" ht="30" customHeight="1" x14ac:dyDescent="0.25"/>
    <row r="514" ht="30" customHeight="1" x14ac:dyDescent="0.25"/>
    <row r="515" ht="30" customHeight="1" x14ac:dyDescent="0.25"/>
    <row r="516" ht="30" customHeight="1" x14ac:dyDescent="0.25"/>
    <row r="517" ht="30" customHeight="1" x14ac:dyDescent="0.25"/>
    <row r="518" ht="30" customHeight="1" x14ac:dyDescent="0.25"/>
    <row r="519" ht="30" customHeight="1" x14ac:dyDescent="0.25"/>
    <row r="520" ht="30" customHeight="1" x14ac:dyDescent="0.25"/>
    <row r="521" ht="30" customHeight="1" x14ac:dyDescent="0.25"/>
    <row r="522" ht="30" customHeight="1" x14ac:dyDescent="0.25"/>
    <row r="523" ht="30" customHeight="1" x14ac:dyDescent="0.25"/>
    <row r="524" ht="30" customHeight="1" x14ac:dyDescent="0.25"/>
    <row r="525" ht="30" customHeight="1" x14ac:dyDescent="0.25"/>
    <row r="526" ht="30" customHeight="1" x14ac:dyDescent="0.25"/>
    <row r="527" ht="30" customHeight="1" x14ac:dyDescent="0.25"/>
    <row r="528" ht="30" customHeight="1" x14ac:dyDescent="0.25"/>
    <row r="529" ht="30" customHeight="1" x14ac:dyDescent="0.25"/>
    <row r="530" ht="30" customHeight="1" x14ac:dyDescent="0.25"/>
    <row r="531" ht="30" customHeight="1" x14ac:dyDescent="0.25"/>
    <row r="532" ht="30" customHeight="1" x14ac:dyDescent="0.25"/>
    <row r="533" ht="30" customHeight="1" x14ac:dyDescent="0.25"/>
    <row r="534" ht="30" customHeight="1" x14ac:dyDescent="0.25"/>
    <row r="535" ht="30" customHeight="1" x14ac:dyDescent="0.25"/>
    <row r="536" ht="30" customHeight="1" x14ac:dyDescent="0.25"/>
    <row r="537" ht="30" customHeight="1" x14ac:dyDescent="0.25"/>
    <row r="538" ht="30" customHeight="1" x14ac:dyDescent="0.25"/>
    <row r="539" ht="30" customHeight="1" x14ac:dyDescent="0.25"/>
    <row r="540" ht="30" customHeight="1" x14ac:dyDescent="0.25"/>
    <row r="541" ht="30" customHeight="1" x14ac:dyDescent="0.25"/>
    <row r="542" ht="30" customHeight="1" x14ac:dyDescent="0.25"/>
    <row r="543" ht="30" customHeight="1" x14ac:dyDescent="0.25"/>
    <row r="544" ht="30" customHeight="1" x14ac:dyDescent="0.25"/>
    <row r="545" ht="30" customHeight="1" x14ac:dyDescent="0.25"/>
    <row r="546" ht="30" customHeight="1" x14ac:dyDescent="0.25"/>
    <row r="547" ht="30" customHeight="1" x14ac:dyDescent="0.25"/>
    <row r="548" ht="30" customHeight="1" x14ac:dyDescent="0.25"/>
    <row r="549" ht="30" customHeight="1" x14ac:dyDescent="0.25"/>
    <row r="550" ht="30" customHeight="1" x14ac:dyDescent="0.25"/>
    <row r="551" ht="30" customHeight="1" x14ac:dyDescent="0.25"/>
    <row r="552" ht="30" customHeight="1" x14ac:dyDescent="0.25"/>
    <row r="553" ht="30" customHeight="1" x14ac:dyDescent="0.25"/>
    <row r="554" ht="30" customHeight="1" x14ac:dyDescent="0.25"/>
    <row r="555" ht="30" customHeight="1" x14ac:dyDescent="0.25"/>
    <row r="556" ht="30" customHeight="1" x14ac:dyDescent="0.25"/>
    <row r="557" ht="30" customHeight="1" x14ac:dyDescent="0.25"/>
    <row r="558" ht="30" customHeight="1" x14ac:dyDescent="0.25"/>
    <row r="559" ht="30" customHeight="1" x14ac:dyDescent="0.25"/>
    <row r="560" ht="30" customHeight="1" x14ac:dyDescent="0.25"/>
    <row r="561" ht="30" customHeight="1" x14ac:dyDescent="0.25"/>
    <row r="562" ht="30" customHeight="1" x14ac:dyDescent="0.25"/>
    <row r="563" ht="30" customHeight="1" x14ac:dyDescent="0.25"/>
    <row r="564" ht="30" customHeight="1" x14ac:dyDescent="0.25"/>
    <row r="565" ht="30" customHeight="1" x14ac:dyDescent="0.25"/>
    <row r="566" ht="30" customHeight="1" x14ac:dyDescent="0.25"/>
    <row r="567" ht="30" customHeight="1" x14ac:dyDescent="0.25"/>
    <row r="568" ht="30" customHeight="1" x14ac:dyDescent="0.25"/>
    <row r="569" ht="30" customHeight="1" x14ac:dyDescent="0.25"/>
    <row r="570" ht="30" customHeight="1" x14ac:dyDescent="0.25"/>
    <row r="571" ht="30" customHeight="1" x14ac:dyDescent="0.25"/>
    <row r="572" ht="30" customHeight="1" x14ac:dyDescent="0.25"/>
    <row r="573" ht="30" customHeight="1" x14ac:dyDescent="0.25"/>
    <row r="574" ht="30" customHeight="1" x14ac:dyDescent="0.25"/>
    <row r="575" ht="30" customHeight="1" x14ac:dyDescent="0.25"/>
    <row r="576" ht="30" customHeight="1" x14ac:dyDescent="0.25"/>
    <row r="577" ht="30" customHeight="1" x14ac:dyDescent="0.25"/>
    <row r="578" ht="30" customHeight="1" x14ac:dyDescent="0.25"/>
    <row r="579" ht="30" customHeight="1" x14ac:dyDescent="0.25"/>
    <row r="580" ht="30" customHeight="1" x14ac:dyDescent="0.25"/>
    <row r="581" ht="30" customHeight="1" x14ac:dyDescent="0.25"/>
    <row r="582" ht="30" customHeight="1" x14ac:dyDescent="0.25"/>
    <row r="583" ht="30" customHeight="1" x14ac:dyDescent="0.25"/>
    <row r="584" ht="30" customHeight="1" x14ac:dyDescent="0.25"/>
    <row r="585" ht="30" customHeight="1" x14ac:dyDescent="0.25"/>
    <row r="586" ht="30" customHeight="1" x14ac:dyDescent="0.25"/>
    <row r="587" ht="30" customHeight="1" x14ac:dyDescent="0.25"/>
    <row r="588" ht="30" customHeight="1" x14ac:dyDescent="0.25"/>
    <row r="589" ht="30" customHeight="1" x14ac:dyDescent="0.25"/>
    <row r="590" ht="30" customHeight="1" x14ac:dyDescent="0.25"/>
    <row r="591" ht="30" customHeight="1" x14ac:dyDescent="0.25"/>
    <row r="592" ht="30" customHeight="1" x14ac:dyDescent="0.25"/>
    <row r="593" ht="30" customHeight="1" x14ac:dyDescent="0.25"/>
    <row r="594" ht="30" customHeight="1" x14ac:dyDescent="0.25"/>
    <row r="595" ht="30" customHeight="1" x14ac:dyDescent="0.25"/>
    <row r="596" ht="30" customHeight="1" x14ac:dyDescent="0.25"/>
    <row r="597" ht="30" customHeight="1" x14ac:dyDescent="0.25"/>
    <row r="598" ht="30" customHeight="1" x14ac:dyDescent="0.25"/>
    <row r="599" ht="30" customHeight="1" x14ac:dyDescent="0.25"/>
    <row r="600" ht="30" customHeight="1" x14ac:dyDescent="0.25"/>
    <row r="601" ht="30" customHeight="1" x14ac:dyDescent="0.25"/>
    <row r="602" ht="30" customHeight="1" x14ac:dyDescent="0.25"/>
    <row r="603" ht="30" customHeight="1" x14ac:dyDescent="0.25"/>
    <row r="604" ht="30" customHeight="1" x14ac:dyDescent="0.25"/>
    <row r="605" ht="30" customHeight="1" x14ac:dyDescent="0.25"/>
    <row r="606" ht="30" customHeight="1" x14ac:dyDescent="0.25"/>
    <row r="607" ht="30" customHeight="1" x14ac:dyDescent="0.25"/>
    <row r="608" ht="30" customHeight="1" x14ac:dyDescent="0.25"/>
    <row r="609" ht="30" customHeight="1" x14ac:dyDescent="0.25"/>
    <row r="610" ht="30" customHeight="1" x14ac:dyDescent="0.25"/>
    <row r="611" ht="30" customHeight="1" x14ac:dyDescent="0.25"/>
    <row r="612" ht="30" customHeight="1" x14ac:dyDescent="0.25"/>
    <row r="613" ht="30" customHeight="1" x14ac:dyDescent="0.25"/>
    <row r="614" ht="30" customHeight="1" x14ac:dyDescent="0.25"/>
    <row r="615" ht="30" customHeight="1" x14ac:dyDescent="0.25"/>
    <row r="616" ht="30" customHeight="1" x14ac:dyDescent="0.25"/>
    <row r="617" ht="30" customHeight="1" x14ac:dyDescent="0.25"/>
    <row r="618" ht="30" customHeight="1" x14ac:dyDescent="0.25"/>
    <row r="619" ht="30" customHeight="1" x14ac:dyDescent="0.25"/>
    <row r="620" ht="30" customHeight="1" x14ac:dyDescent="0.25"/>
    <row r="621" ht="30" customHeight="1" x14ac:dyDescent="0.25"/>
    <row r="622" ht="30" customHeight="1" x14ac:dyDescent="0.25"/>
    <row r="623" ht="30" customHeight="1" x14ac:dyDescent="0.25"/>
    <row r="624" ht="30" customHeight="1" x14ac:dyDescent="0.25"/>
    <row r="625" ht="30" customHeight="1" x14ac:dyDescent="0.25"/>
    <row r="626" ht="30" customHeight="1" x14ac:dyDescent="0.25"/>
    <row r="627" ht="30" customHeight="1" x14ac:dyDescent="0.25"/>
    <row r="628" ht="30" customHeight="1" x14ac:dyDescent="0.25"/>
    <row r="629" ht="30" customHeight="1" x14ac:dyDescent="0.25"/>
    <row r="630" ht="30" customHeight="1" x14ac:dyDescent="0.25"/>
    <row r="631" ht="30" customHeight="1" x14ac:dyDescent="0.25"/>
    <row r="632" ht="30" customHeight="1" x14ac:dyDescent="0.25"/>
    <row r="633" ht="30" customHeight="1" x14ac:dyDescent="0.25"/>
    <row r="634" ht="30" customHeight="1" x14ac:dyDescent="0.25"/>
    <row r="635" ht="30" customHeight="1" x14ac:dyDescent="0.25"/>
    <row r="636" ht="30" customHeight="1" x14ac:dyDescent="0.25"/>
    <row r="637" ht="30" customHeight="1" x14ac:dyDescent="0.25"/>
    <row r="638" ht="30" customHeight="1" x14ac:dyDescent="0.25"/>
    <row r="639" ht="30" customHeight="1" x14ac:dyDescent="0.25"/>
    <row r="640" ht="30" customHeight="1" x14ac:dyDescent="0.25"/>
    <row r="641" ht="30" customHeight="1" x14ac:dyDescent="0.25"/>
    <row r="642" ht="30" customHeight="1" x14ac:dyDescent="0.25"/>
    <row r="643" ht="30" customHeight="1" x14ac:dyDescent="0.25"/>
    <row r="644" ht="30" customHeight="1" x14ac:dyDescent="0.25"/>
    <row r="645" ht="30" customHeight="1" x14ac:dyDescent="0.25"/>
    <row r="646" ht="30" customHeight="1" x14ac:dyDescent="0.25"/>
    <row r="647" ht="30" customHeight="1" x14ac:dyDescent="0.25"/>
    <row r="648" ht="30" customHeight="1" x14ac:dyDescent="0.25"/>
    <row r="649" ht="30" customHeight="1" x14ac:dyDescent="0.25"/>
    <row r="650" ht="30" customHeight="1" x14ac:dyDescent="0.25"/>
    <row r="651" ht="30" customHeight="1" x14ac:dyDescent="0.25"/>
    <row r="652" ht="30" customHeight="1" x14ac:dyDescent="0.25"/>
    <row r="653" ht="30" customHeight="1" x14ac:dyDescent="0.25"/>
    <row r="654" ht="30" customHeight="1" x14ac:dyDescent="0.25"/>
    <row r="655" ht="30" customHeight="1" x14ac:dyDescent="0.25"/>
    <row r="656" ht="30" customHeight="1" x14ac:dyDescent="0.25"/>
    <row r="657" ht="30" customHeight="1" x14ac:dyDescent="0.25"/>
    <row r="658" ht="30" customHeight="1" x14ac:dyDescent="0.25"/>
    <row r="659" ht="30" customHeight="1" x14ac:dyDescent="0.25"/>
    <row r="660" ht="30" customHeight="1" x14ac:dyDescent="0.25"/>
    <row r="661" ht="30" customHeight="1" x14ac:dyDescent="0.25"/>
    <row r="662" ht="30" customHeight="1" x14ac:dyDescent="0.25"/>
    <row r="663" ht="30" customHeight="1" x14ac:dyDescent="0.25"/>
    <row r="664" ht="30" customHeight="1" x14ac:dyDescent="0.25"/>
    <row r="665" ht="30" customHeight="1" x14ac:dyDescent="0.25"/>
    <row r="666" ht="30" customHeight="1" x14ac:dyDescent="0.25"/>
    <row r="667" ht="30" customHeight="1" x14ac:dyDescent="0.25"/>
    <row r="668" ht="30" customHeight="1" x14ac:dyDescent="0.25"/>
    <row r="669" ht="30" customHeight="1" x14ac:dyDescent="0.25"/>
    <row r="670" ht="30" customHeight="1" x14ac:dyDescent="0.25"/>
    <row r="671" ht="30" customHeight="1" x14ac:dyDescent="0.25"/>
    <row r="672" ht="30" customHeight="1" x14ac:dyDescent="0.25"/>
    <row r="673" ht="30" customHeight="1" x14ac:dyDescent="0.25"/>
    <row r="674" ht="30" customHeight="1" x14ac:dyDescent="0.25"/>
    <row r="675" ht="30" customHeight="1" x14ac:dyDescent="0.25"/>
    <row r="676" ht="30" customHeight="1" x14ac:dyDescent="0.25"/>
    <row r="677" ht="30" customHeight="1" x14ac:dyDescent="0.25"/>
    <row r="678" ht="30" customHeight="1" x14ac:dyDescent="0.25"/>
    <row r="679" ht="30" customHeight="1" x14ac:dyDescent="0.25"/>
    <row r="680" ht="30" customHeight="1" x14ac:dyDescent="0.25"/>
    <row r="681" ht="30" customHeight="1" x14ac:dyDescent="0.25"/>
    <row r="682" ht="30" customHeight="1" x14ac:dyDescent="0.25"/>
    <row r="683" ht="30" customHeight="1" x14ac:dyDescent="0.25"/>
    <row r="684" ht="30" customHeight="1" x14ac:dyDescent="0.25"/>
    <row r="685" ht="30" customHeight="1" x14ac:dyDescent="0.25"/>
    <row r="686" ht="30" customHeight="1" x14ac:dyDescent="0.25"/>
    <row r="687" ht="30" customHeight="1" x14ac:dyDescent="0.25"/>
    <row r="688" ht="30" customHeight="1" x14ac:dyDescent="0.25"/>
    <row r="689" ht="30" customHeight="1" x14ac:dyDescent="0.25"/>
    <row r="690" ht="30" customHeight="1" x14ac:dyDescent="0.25"/>
    <row r="691" ht="30" customHeight="1" x14ac:dyDescent="0.25"/>
    <row r="692" ht="30" customHeight="1" x14ac:dyDescent="0.25"/>
    <row r="693" ht="30" customHeight="1" x14ac:dyDescent="0.25"/>
    <row r="694" ht="30" customHeight="1" x14ac:dyDescent="0.25"/>
    <row r="695" ht="30" customHeight="1" x14ac:dyDescent="0.25"/>
    <row r="696" ht="30" customHeight="1" x14ac:dyDescent="0.25"/>
    <row r="697" ht="30" customHeight="1" x14ac:dyDescent="0.25"/>
    <row r="698" ht="30" customHeight="1" x14ac:dyDescent="0.25"/>
    <row r="699" ht="30" customHeight="1" x14ac:dyDescent="0.25"/>
    <row r="700" ht="30" customHeight="1" x14ac:dyDescent="0.25"/>
    <row r="701" ht="30" customHeight="1" x14ac:dyDescent="0.25"/>
    <row r="702" ht="30" customHeight="1" x14ac:dyDescent="0.25"/>
    <row r="703" ht="30" customHeight="1" x14ac:dyDescent="0.25"/>
    <row r="704" ht="30" customHeight="1" x14ac:dyDescent="0.25"/>
    <row r="705" ht="30" customHeight="1" x14ac:dyDescent="0.25"/>
    <row r="706" ht="30" customHeight="1" x14ac:dyDescent="0.25"/>
    <row r="707" ht="30" customHeight="1" x14ac:dyDescent="0.25"/>
    <row r="708" ht="30" customHeight="1" x14ac:dyDescent="0.25"/>
    <row r="709" ht="30" customHeight="1" x14ac:dyDescent="0.25"/>
    <row r="710" ht="30" customHeight="1" x14ac:dyDescent="0.25"/>
    <row r="711" ht="30" customHeight="1" x14ac:dyDescent="0.25"/>
    <row r="712" ht="30" customHeight="1" x14ac:dyDescent="0.25"/>
    <row r="713" ht="30" customHeight="1" x14ac:dyDescent="0.25"/>
    <row r="714" ht="30" customHeight="1" x14ac:dyDescent="0.25"/>
    <row r="715" ht="30" customHeight="1" x14ac:dyDescent="0.25"/>
    <row r="716" ht="30" customHeight="1" x14ac:dyDescent="0.25"/>
    <row r="717" ht="30" customHeight="1" x14ac:dyDescent="0.25"/>
    <row r="718" ht="30" customHeight="1" x14ac:dyDescent="0.25"/>
    <row r="719" ht="30" customHeight="1" x14ac:dyDescent="0.25"/>
    <row r="720" ht="30" customHeight="1" x14ac:dyDescent="0.25"/>
    <row r="721" ht="30" customHeight="1" x14ac:dyDescent="0.25"/>
    <row r="722" ht="30" customHeight="1" x14ac:dyDescent="0.25"/>
    <row r="723" ht="30" customHeight="1" x14ac:dyDescent="0.25"/>
    <row r="724" ht="30" customHeight="1" x14ac:dyDescent="0.25"/>
    <row r="725" ht="30" customHeight="1" x14ac:dyDescent="0.25"/>
    <row r="726" ht="30" customHeight="1" x14ac:dyDescent="0.25"/>
    <row r="727" ht="30" customHeight="1" x14ac:dyDescent="0.25"/>
    <row r="728" ht="30" customHeight="1" x14ac:dyDescent="0.25"/>
    <row r="729" ht="30" customHeight="1" x14ac:dyDescent="0.25"/>
    <row r="730" ht="30" customHeight="1" x14ac:dyDescent="0.25"/>
    <row r="731" ht="30" customHeight="1" x14ac:dyDescent="0.25"/>
    <row r="732" ht="30" customHeight="1" x14ac:dyDescent="0.25"/>
    <row r="733" ht="30" customHeight="1" x14ac:dyDescent="0.25"/>
    <row r="734" ht="30" customHeight="1" x14ac:dyDescent="0.25"/>
    <row r="735" ht="30" customHeight="1" x14ac:dyDescent="0.25"/>
    <row r="736" ht="30" customHeight="1" x14ac:dyDescent="0.25"/>
    <row r="737" ht="30" customHeight="1" x14ac:dyDescent="0.25"/>
    <row r="738" ht="30" customHeight="1" x14ac:dyDescent="0.25"/>
    <row r="739" ht="30" customHeight="1" x14ac:dyDescent="0.25"/>
    <row r="740" ht="30" customHeight="1" x14ac:dyDescent="0.25"/>
    <row r="741" ht="30" customHeight="1" x14ac:dyDescent="0.25"/>
    <row r="742" ht="30" customHeight="1" x14ac:dyDescent="0.25"/>
    <row r="743" ht="30" customHeight="1" x14ac:dyDescent="0.25"/>
    <row r="744" ht="30" customHeight="1" x14ac:dyDescent="0.25"/>
    <row r="745" ht="30" customHeight="1" x14ac:dyDescent="0.25"/>
    <row r="746" ht="30" customHeight="1" x14ac:dyDescent="0.25"/>
    <row r="747" ht="30" customHeight="1" x14ac:dyDescent="0.25"/>
    <row r="748" ht="30" customHeight="1" x14ac:dyDescent="0.25"/>
    <row r="749" ht="30" customHeight="1" x14ac:dyDescent="0.25"/>
    <row r="750" ht="30" customHeight="1" x14ac:dyDescent="0.25"/>
    <row r="751" ht="30" customHeight="1" x14ac:dyDescent="0.25"/>
    <row r="752" ht="30" customHeight="1" x14ac:dyDescent="0.25"/>
    <row r="753" ht="30" customHeight="1" x14ac:dyDescent="0.25"/>
    <row r="754" ht="30" customHeight="1" x14ac:dyDescent="0.25"/>
    <row r="755" ht="30" customHeight="1" x14ac:dyDescent="0.25"/>
    <row r="756" ht="30" customHeight="1" x14ac:dyDescent="0.25"/>
    <row r="757" ht="30" customHeight="1" x14ac:dyDescent="0.25"/>
    <row r="758" ht="30" customHeight="1" x14ac:dyDescent="0.25"/>
    <row r="759" ht="30" customHeight="1" x14ac:dyDescent="0.25"/>
    <row r="760" ht="30" customHeight="1" x14ac:dyDescent="0.25"/>
    <row r="761" ht="30" customHeight="1" x14ac:dyDescent="0.25"/>
    <row r="762" ht="30" customHeight="1" x14ac:dyDescent="0.25"/>
    <row r="763" ht="30" customHeight="1" x14ac:dyDescent="0.25"/>
    <row r="764" ht="30" customHeight="1" x14ac:dyDescent="0.25"/>
    <row r="765" ht="30" customHeight="1" x14ac:dyDescent="0.25"/>
    <row r="766" ht="30" customHeight="1" x14ac:dyDescent="0.25"/>
    <row r="767" ht="30" customHeight="1" x14ac:dyDescent="0.25"/>
    <row r="768" ht="30" customHeight="1" x14ac:dyDescent="0.25"/>
    <row r="769" ht="30" customHeight="1" x14ac:dyDescent="0.25"/>
    <row r="770" ht="30" customHeight="1" x14ac:dyDescent="0.25"/>
    <row r="771" ht="30" customHeight="1" x14ac:dyDescent="0.25"/>
    <row r="772" ht="30" customHeight="1" x14ac:dyDescent="0.25"/>
    <row r="773" ht="30" customHeight="1" x14ac:dyDescent="0.25"/>
    <row r="774" ht="30" customHeight="1" x14ac:dyDescent="0.25"/>
    <row r="775" ht="30" customHeight="1" x14ac:dyDescent="0.25"/>
    <row r="776" ht="30" customHeight="1" x14ac:dyDescent="0.25"/>
    <row r="777" ht="30" customHeight="1" x14ac:dyDescent="0.25"/>
    <row r="778" ht="30" customHeight="1" x14ac:dyDescent="0.25"/>
    <row r="779" ht="30" customHeight="1" x14ac:dyDescent="0.25"/>
    <row r="780" ht="30" customHeight="1" x14ac:dyDescent="0.25"/>
    <row r="781" ht="30" customHeight="1" x14ac:dyDescent="0.25"/>
    <row r="782" ht="30" customHeight="1" x14ac:dyDescent="0.25"/>
    <row r="783" ht="30" customHeight="1" x14ac:dyDescent="0.25"/>
    <row r="784" ht="30" customHeight="1" x14ac:dyDescent="0.25"/>
    <row r="785" ht="30" customHeight="1" x14ac:dyDescent="0.25"/>
    <row r="786" ht="30" customHeight="1" x14ac:dyDescent="0.25"/>
    <row r="787" ht="30" customHeight="1" x14ac:dyDescent="0.25"/>
    <row r="788" ht="30" customHeight="1" x14ac:dyDescent="0.25"/>
    <row r="789" ht="30" customHeight="1" x14ac:dyDescent="0.25"/>
    <row r="790" ht="30" customHeight="1" x14ac:dyDescent="0.25"/>
    <row r="791" ht="30" customHeight="1" x14ac:dyDescent="0.25"/>
    <row r="792" ht="30" customHeight="1" x14ac:dyDescent="0.25"/>
    <row r="793" ht="30" customHeight="1" x14ac:dyDescent="0.25"/>
    <row r="794" ht="30" customHeight="1" x14ac:dyDescent="0.25"/>
    <row r="795" ht="30" customHeight="1" x14ac:dyDescent="0.25"/>
    <row r="796" ht="30" customHeight="1" x14ac:dyDescent="0.25"/>
    <row r="797" ht="30" customHeight="1" x14ac:dyDescent="0.25"/>
    <row r="798" ht="30" customHeight="1" x14ac:dyDescent="0.25"/>
    <row r="799" ht="30" customHeight="1" x14ac:dyDescent="0.25"/>
    <row r="800" ht="30" customHeight="1" x14ac:dyDescent="0.25"/>
    <row r="801" ht="30" customHeight="1" x14ac:dyDescent="0.25"/>
    <row r="802" ht="30" customHeight="1" x14ac:dyDescent="0.25"/>
    <row r="803" ht="30" customHeight="1" x14ac:dyDescent="0.25"/>
    <row r="804" ht="30" customHeight="1" x14ac:dyDescent="0.25"/>
    <row r="805" ht="30" customHeight="1" x14ac:dyDescent="0.25"/>
    <row r="806" ht="30" customHeight="1" x14ac:dyDescent="0.25"/>
    <row r="807" ht="30" customHeight="1" x14ac:dyDescent="0.25"/>
    <row r="808" ht="30" customHeight="1" x14ac:dyDescent="0.25"/>
    <row r="809" ht="30" customHeight="1" x14ac:dyDescent="0.25"/>
    <row r="810" ht="30" customHeight="1" x14ac:dyDescent="0.25"/>
    <row r="811" ht="30" customHeight="1" x14ac:dyDescent="0.25"/>
    <row r="812" ht="30" customHeight="1" x14ac:dyDescent="0.25"/>
    <row r="813" ht="30" customHeight="1" x14ac:dyDescent="0.25"/>
    <row r="814" ht="30" customHeight="1" x14ac:dyDescent="0.25"/>
    <row r="815" ht="30" customHeight="1" x14ac:dyDescent="0.25"/>
    <row r="816" ht="30" customHeight="1" x14ac:dyDescent="0.25"/>
    <row r="817" ht="30" customHeight="1" x14ac:dyDescent="0.25"/>
    <row r="818" ht="30" customHeight="1" x14ac:dyDescent="0.25"/>
    <row r="819" ht="30" customHeight="1" x14ac:dyDescent="0.25"/>
    <row r="820" ht="30" customHeight="1" x14ac:dyDescent="0.25"/>
    <row r="821" ht="30" customHeight="1" x14ac:dyDescent="0.25"/>
    <row r="822" ht="30" customHeight="1" x14ac:dyDescent="0.25"/>
    <row r="823" ht="30" customHeight="1" x14ac:dyDescent="0.25"/>
    <row r="824" ht="30" customHeight="1" x14ac:dyDescent="0.25"/>
    <row r="825" ht="30" customHeight="1" x14ac:dyDescent="0.25"/>
    <row r="826" ht="30" customHeight="1" x14ac:dyDescent="0.25"/>
    <row r="827" ht="30" customHeight="1" x14ac:dyDescent="0.25"/>
    <row r="828" ht="30" customHeight="1" x14ac:dyDescent="0.25"/>
    <row r="829" ht="30" customHeight="1" x14ac:dyDescent="0.25"/>
    <row r="830" ht="30" customHeight="1" x14ac:dyDescent="0.25"/>
    <row r="831" ht="30" customHeight="1" x14ac:dyDescent="0.25"/>
    <row r="832" ht="30" customHeight="1" x14ac:dyDescent="0.25"/>
    <row r="833" ht="30" customHeight="1" x14ac:dyDescent="0.25"/>
    <row r="834" ht="30" customHeight="1" x14ac:dyDescent="0.25"/>
    <row r="835" ht="30" customHeight="1" x14ac:dyDescent="0.25"/>
    <row r="836" ht="30" customHeight="1" x14ac:dyDescent="0.25"/>
    <row r="837" ht="30" customHeight="1" x14ac:dyDescent="0.25"/>
    <row r="838" ht="30" customHeight="1" x14ac:dyDescent="0.25"/>
    <row r="839" ht="30" customHeight="1" x14ac:dyDescent="0.25"/>
    <row r="840" ht="30" customHeight="1" x14ac:dyDescent="0.25"/>
    <row r="841" ht="30" customHeight="1" x14ac:dyDescent="0.25"/>
    <row r="842" ht="30" customHeight="1" x14ac:dyDescent="0.25"/>
    <row r="843" ht="30" customHeight="1" x14ac:dyDescent="0.25"/>
    <row r="844" ht="30" customHeight="1" x14ac:dyDescent="0.25"/>
    <row r="845" ht="30" customHeight="1" x14ac:dyDescent="0.25"/>
    <row r="846" ht="30" customHeight="1" x14ac:dyDescent="0.25"/>
    <row r="847" ht="30" customHeight="1" x14ac:dyDescent="0.25"/>
    <row r="848" ht="30" customHeight="1" x14ac:dyDescent="0.25"/>
    <row r="849" ht="30" customHeight="1" x14ac:dyDescent="0.25"/>
    <row r="850" ht="30" customHeight="1" x14ac:dyDescent="0.25"/>
    <row r="851" ht="30" customHeight="1" x14ac:dyDescent="0.25"/>
    <row r="852" ht="30" customHeight="1" x14ac:dyDescent="0.25"/>
    <row r="853" ht="30" customHeight="1" x14ac:dyDescent="0.25"/>
    <row r="854" ht="30" customHeight="1" x14ac:dyDescent="0.25"/>
    <row r="855" ht="30" customHeight="1" x14ac:dyDescent="0.25"/>
    <row r="856" ht="30" customHeight="1" x14ac:dyDescent="0.25"/>
    <row r="857" ht="30" customHeight="1" x14ac:dyDescent="0.25"/>
    <row r="858" ht="30" customHeight="1" x14ac:dyDescent="0.25"/>
    <row r="859" ht="30" customHeight="1" x14ac:dyDescent="0.25"/>
    <row r="860" ht="30" customHeight="1" x14ac:dyDescent="0.25"/>
    <row r="861" ht="30" customHeight="1" x14ac:dyDescent="0.25"/>
    <row r="862" ht="30" customHeight="1" x14ac:dyDescent="0.25"/>
    <row r="863" ht="30" customHeight="1" x14ac:dyDescent="0.25"/>
    <row r="864" ht="30" customHeight="1" x14ac:dyDescent="0.25"/>
    <row r="865" ht="30" customHeight="1" x14ac:dyDescent="0.25"/>
    <row r="866" ht="30" customHeight="1" x14ac:dyDescent="0.25"/>
    <row r="867" ht="30" customHeight="1" x14ac:dyDescent="0.25"/>
    <row r="868" ht="30" customHeight="1" x14ac:dyDescent="0.25"/>
    <row r="869" ht="30" customHeight="1" x14ac:dyDescent="0.25"/>
    <row r="870" ht="30" customHeight="1" x14ac:dyDescent="0.25"/>
    <row r="871" ht="30" customHeight="1" x14ac:dyDescent="0.25"/>
    <row r="872" ht="30" customHeight="1" x14ac:dyDescent="0.25"/>
    <row r="873" ht="30" customHeight="1" x14ac:dyDescent="0.25"/>
    <row r="874" ht="30" customHeight="1" x14ac:dyDescent="0.25"/>
    <row r="875" ht="30" customHeight="1" x14ac:dyDescent="0.25"/>
    <row r="876" ht="30" customHeight="1" x14ac:dyDescent="0.25"/>
    <row r="877" ht="30" customHeight="1" x14ac:dyDescent="0.25"/>
    <row r="878" ht="30" customHeight="1" x14ac:dyDescent="0.25"/>
    <row r="879" ht="30" customHeight="1" x14ac:dyDescent="0.25"/>
    <row r="880" ht="30" customHeight="1" x14ac:dyDescent="0.25"/>
    <row r="881" ht="30" customHeight="1" x14ac:dyDescent="0.25"/>
    <row r="882" ht="30" customHeight="1" x14ac:dyDescent="0.25"/>
    <row r="883" ht="30" customHeight="1" x14ac:dyDescent="0.25"/>
    <row r="884" ht="30" customHeight="1" x14ac:dyDescent="0.25"/>
    <row r="885" ht="30" customHeight="1" x14ac:dyDescent="0.25"/>
    <row r="886" ht="30" customHeight="1" x14ac:dyDescent="0.25"/>
    <row r="887" ht="30" customHeight="1" x14ac:dyDescent="0.25"/>
    <row r="888" ht="30" customHeight="1" x14ac:dyDescent="0.25"/>
    <row r="889" ht="30" customHeight="1" x14ac:dyDescent="0.25"/>
    <row r="890" ht="30" customHeight="1" x14ac:dyDescent="0.25"/>
    <row r="891" ht="30" customHeight="1" x14ac:dyDescent="0.25"/>
    <row r="892" ht="30" customHeight="1" x14ac:dyDescent="0.25"/>
    <row r="893" ht="30" customHeight="1" x14ac:dyDescent="0.25"/>
    <row r="894" ht="30" customHeight="1" x14ac:dyDescent="0.25"/>
    <row r="895" ht="30" customHeight="1" x14ac:dyDescent="0.25"/>
    <row r="896" ht="30" customHeight="1" x14ac:dyDescent="0.25"/>
    <row r="897" ht="30" customHeight="1" x14ac:dyDescent="0.25"/>
    <row r="898" ht="30" customHeight="1" x14ac:dyDescent="0.25"/>
    <row r="899" ht="30" customHeight="1" x14ac:dyDescent="0.25"/>
    <row r="900" ht="30" customHeight="1" x14ac:dyDescent="0.25"/>
    <row r="901" ht="30" customHeight="1" x14ac:dyDescent="0.25"/>
    <row r="902" ht="30" customHeight="1" x14ac:dyDescent="0.25"/>
    <row r="903" ht="30" customHeight="1" x14ac:dyDescent="0.25"/>
    <row r="904" ht="30" customHeight="1" x14ac:dyDescent="0.25"/>
    <row r="905" ht="30" customHeight="1" x14ac:dyDescent="0.25"/>
    <row r="906" ht="30" customHeight="1" x14ac:dyDescent="0.25"/>
    <row r="907" ht="30" customHeight="1" x14ac:dyDescent="0.25"/>
    <row r="908" ht="30" customHeight="1" x14ac:dyDescent="0.25"/>
    <row r="909" ht="30" customHeight="1" x14ac:dyDescent="0.25"/>
    <row r="910" ht="30" customHeight="1" x14ac:dyDescent="0.25"/>
    <row r="911" ht="30" customHeight="1" x14ac:dyDescent="0.25"/>
    <row r="912" ht="30" customHeight="1" x14ac:dyDescent="0.25"/>
    <row r="913" ht="30" customHeight="1" x14ac:dyDescent="0.25"/>
    <row r="914" ht="30" customHeight="1" x14ac:dyDescent="0.25"/>
    <row r="915" ht="30" customHeight="1" x14ac:dyDescent="0.25"/>
    <row r="916" ht="30" customHeight="1" x14ac:dyDescent="0.25"/>
    <row r="917" ht="30" customHeight="1" x14ac:dyDescent="0.25"/>
    <row r="918" ht="30" customHeight="1" x14ac:dyDescent="0.25"/>
    <row r="919" ht="30" customHeight="1" x14ac:dyDescent="0.25"/>
    <row r="920" ht="30" customHeight="1" x14ac:dyDescent="0.25"/>
    <row r="921" ht="30" customHeight="1" x14ac:dyDescent="0.25"/>
    <row r="922" ht="30" customHeight="1" x14ac:dyDescent="0.25"/>
    <row r="923" ht="30" customHeight="1" x14ac:dyDescent="0.25"/>
    <row r="924" ht="30" customHeight="1" x14ac:dyDescent="0.25"/>
    <row r="925" ht="30" customHeight="1" x14ac:dyDescent="0.25"/>
    <row r="926" ht="30" customHeight="1" x14ac:dyDescent="0.25"/>
    <row r="927" ht="30" customHeight="1" x14ac:dyDescent="0.25"/>
    <row r="928" ht="30" customHeight="1" x14ac:dyDescent="0.25"/>
    <row r="929" ht="30" customHeight="1" x14ac:dyDescent="0.25"/>
    <row r="930" ht="30" customHeight="1" x14ac:dyDescent="0.25"/>
    <row r="931" ht="30" customHeight="1" x14ac:dyDescent="0.25"/>
    <row r="932" ht="30" customHeight="1" x14ac:dyDescent="0.25"/>
    <row r="933" ht="30" customHeight="1" x14ac:dyDescent="0.25"/>
    <row r="934" ht="30" customHeight="1" x14ac:dyDescent="0.25"/>
    <row r="935" ht="30" customHeight="1" x14ac:dyDescent="0.25"/>
    <row r="936" ht="30" customHeight="1" x14ac:dyDescent="0.25"/>
    <row r="937" ht="30" customHeight="1" x14ac:dyDescent="0.25"/>
    <row r="938" ht="30" customHeight="1" x14ac:dyDescent="0.25"/>
    <row r="939" ht="30" customHeight="1" x14ac:dyDescent="0.25"/>
    <row r="940" ht="30" customHeight="1" x14ac:dyDescent="0.25"/>
    <row r="941" ht="30" customHeight="1" x14ac:dyDescent="0.25"/>
    <row r="942" ht="30" customHeight="1" x14ac:dyDescent="0.25"/>
    <row r="943" ht="30" customHeight="1" x14ac:dyDescent="0.25"/>
    <row r="944" ht="30" customHeight="1" x14ac:dyDescent="0.25"/>
    <row r="945" ht="30" customHeight="1" x14ac:dyDescent="0.25"/>
    <row r="946" ht="30" customHeight="1" x14ac:dyDescent="0.25"/>
    <row r="947" ht="30" customHeight="1" x14ac:dyDescent="0.25"/>
    <row r="948" ht="30" customHeight="1" x14ac:dyDescent="0.25"/>
    <row r="949" ht="30" customHeight="1" x14ac:dyDescent="0.25"/>
    <row r="950" ht="30" customHeight="1" x14ac:dyDescent="0.25"/>
    <row r="951" ht="30" customHeight="1" x14ac:dyDescent="0.25"/>
    <row r="952" ht="30" customHeight="1" x14ac:dyDescent="0.25"/>
    <row r="953" ht="30" customHeight="1" x14ac:dyDescent="0.25"/>
    <row r="954" ht="30" customHeight="1" x14ac:dyDescent="0.25"/>
    <row r="955" ht="30" customHeight="1" x14ac:dyDescent="0.25"/>
    <row r="956" ht="30" customHeight="1" x14ac:dyDescent="0.25"/>
    <row r="957" ht="30" customHeight="1" x14ac:dyDescent="0.25"/>
    <row r="958" ht="30" customHeight="1" x14ac:dyDescent="0.25"/>
    <row r="959" ht="30" customHeight="1" x14ac:dyDescent="0.25"/>
    <row r="960" ht="30" customHeight="1" x14ac:dyDescent="0.25"/>
    <row r="961" ht="30" customHeight="1" x14ac:dyDescent="0.25"/>
    <row r="962" ht="30" customHeight="1" x14ac:dyDescent="0.25"/>
    <row r="963" ht="30" customHeight="1" x14ac:dyDescent="0.25"/>
    <row r="964" ht="30" customHeight="1" x14ac:dyDescent="0.25"/>
    <row r="965" ht="30" customHeight="1" x14ac:dyDescent="0.25"/>
    <row r="966" ht="30" customHeight="1" x14ac:dyDescent="0.25"/>
    <row r="967" ht="30" customHeight="1" x14ac:dyDescent="0.25"/>
    <row r="968" ht="30" customHeight="1" x14ac:dyDescent="0.25"/>
    <row r="969" ht="30" customHeight="1" x14ac:dyDescent="0.25"/>
    <row r="970" ht="30" customHeight="1" x14ac:dyDescent="0.25"/>
    <row r="971" ht="30" customHeight="1" x14ac:dyDescent="0.25"/>
    <row r="972" ht="30" customHeight="1" x14ac:dyDescent="0.25"/>
    <row r="973" ht="30" customHeight="1" x14ac:dyDescent="0.25"/>
    <row r="974" ht="30" customHeight="1" x14ac:dyDescent="0.25"/>
    <row r="975" ht="30" customHeight="1" x14ac:dyDescent="0.25"/>
    <row r="976" ht="30" customHeight="1" x14ac:dyDescent="0.25"/>
    <row r="977" ht="30" customHeight="1" x14ac:dyDescent="0.25"/>
    <row r="978" ht="30" customHeight="1" x14ac:dyDescent="0.25"/>
    <row r="979" ht="30" customHeight="1" x14ac:dyDescent="0.25"/>
    <row r="980" ht="30" customHeight="1" x14ac:dyDescent="0.25"/>
    <row r="981" ht="30" customHeight="1" x14ac:dyDescent="0.25"/>
    <row r="982" ht="30" customHeight="1" x14ac:dyDescent="0.25"/>
    <row r="983" ht="30" customHeight="1" x14ac:dyDescent="0.25"/>
    <row r="984" ht="30" customHeight="1" x14ac:dyDescent="0.25"/>
    <row r="985" ht="30" customHeight="1" x14ac:dyDescent="0.25"/>
    <row r="986" ht="30" customHeight="1" x14ac:dyDescent="0.25"/>
    <row r="987" ht="30" customHeight="1" x14ac:dyDescent="0.25"/>
    <row r="988" ht="30" customHeight="1" x14ac:dyDescent="0.25"/>
    <row r="989" ht="30" customHeight="1" x14ac:dyDescent="0.25"/>
    <row r="990" ht="30" customHeight="1" x14ac:dyDescent="0.25"/>
    <row r="991" ht="30" customHeight="1" x14ac:dyDescent="0.25"/>
    <row r="992" ht="30" customHeight="1" x14ac:dyDescent="0.25"/>
    <row r="993" ht="30" customHeight="1" x14ac:dyDescent="0.25"/>
    <row r="994" ht="30" customHeight="1" x14ac:dyDescent="0.25"/>
  </sheetData>
  <sheetProtection algorithmName="SHA-512" hashValue="nEoHuLtqVkd70Vi1PpYTnm1AKBu4/GeEQ3/yZvW9RJKXyP9VlLn++DqPv1zeyplYUxFpo4VOrve9QnwMqD8PZw==" saltValue="RO88BnMKW1gBA5e/Rivr9Q==" spinCount="100000" sheet="1" objects="1" scenarios="1"/>
  <mergeCells count="6">
    <mergeCell ref="F66:J66"/>
    <mergeCell ref="L66:P66"/>
    <mergeCell ref="F76:J76"/>
    <mergeCell ref="L76:P76"/>
    <mergeCell ref="A1:I2"/>
    <mergeCell ref="A4:I4"/>
  </mergeCells>
  <dataValidations count="1">
    <dataValidation type="list" allowBlank="1" showErrorMessage="1" sqref="B35:B40 B50:B51 B43:B47 B22:B32 B54:B65" xr:uid="{CF323C24-6B1F-4016-922E-453942DE2467}">
      <formula1>$M$4:$M$11</formula1>
    </dataValidation>
  </dataValidation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D43AB-36D0-45DA-9921-1B197258F276}">
  <dimension ref="A1:N994"/>
  <sheetViews>
    <sheetView zoomScale="70" zoomScaleNormal="70" workbookViewId="0">
      <selection activeCell="A9" sqref="A9"/>
    </sheetView>
  </sheetViews>
  <sheetFormatPr defaultColWidth="14.44140625" defaultRowHeight="15" customHeight="1" x14ac:dyDescent="0.25"/>
  <cols>
    <col min="1" max="1" width="83.109375" style="1" customWidth="1"/>
    <col min="2" max="2" width="24.33203125" style="1" bestFit="1" customWidth="1"/>
    <col min="3" max="3" width="40.5546875" style="1" customWidth="1"/>
    <col min="4" max="4" width="19.109375" style="1" bestFit="1" customWidth="1"/>
    <col min="5" max="5" width="70.44140625" style="1" customWidth="1"/>
    <col min="6" max="6" width="22" style="1" customWidth="1"/>
    <col min="7" max="7" width="42" style="1" customWidth="1"/>
    <col min="8" max="8" width="29.6640625" style="1" bestFit="1" customWidth="1"/>
    <col min="9" max="9" width="22" style="1" customWidth="1"/>
    <col min="10" max="10" width="32.6640625" style="1" customWidth="1"/>
    <col min="11" max="11" width="22" style="1" customWidth="1"/>
    <col min="12" max="12" width="8.6640625" style="1" customWidth="1"/>
    <col min="13" max="13" width="29.6640625" style="1" customWidth="1"/>
    <col min="14" max="14" width="20.33203125" style="1" customWidth="1"/>
    <col min="15" max="15" width="12.33203125" style="1" customWidth="1"/>
    <col min="16" max="26" width="8.6640625" style="1" customWidth="1"/>
    <col min="27" max="16384" width="14.44140625" style="1"/>
  </cols>
  <sheetData>
    <row r="1" spans="1:14" ht="15" customHeight="1" x14ac:dyDescent="0.25">
      <c r="A1" s="277" t="s">
        <v>93</v>
      </c>
      <c r="B1" s="278"/>
      <c r="C1" s="278"/>
      <c r="D1" s="278"/>
      <c r="E1" s="278"/>
      <c r="F1" s="279"/>
      <c r="G1" s="258"/>
      <c r="H1" s="258"/>
      <c r="I1" s="258"/>
    </row>
    <row r="2" spans="1:14" ht="15" customHeight="1" x14ac:dyDescent="0.25">
      <c r="A2" s="280"/>
      <c r="B2" s="281"/>
      <c r="C2" s="281"/>
      <c r="D2" s="281"/>
      <c r="E2" s="281"/>
      <c r="F2" s="282"/>
      <c r="G2" s="258"/>
      <c r="H2" s="258"/>
      <c r="I2" s="258"/>
    </row>
    <row r="3" spans="1:14" ht="15" customHeight="1" x14ac:dyDescent="0.25">
      <c r="A3" s="119"/>
      <c r="B3" s="120"/>
      <c r="C3" s="120"/>
      <c r="D3" s="120"/>
      <c r="E3" s="120"/>
      <c r="F3" s="121"/>
      <c r="G3" s="259"/>
      <c r="H3" s="259"/>
      <c r="I3" s="259"/>
    </row>
    <row r="4" spans="1:14" ht="36.6" customHeight="1" thickBot="1" x14ac:dyDescent="0.3">
      <c r="A4" s="274" t="s">
        <v>131</v>
      </c>
      <c r="B4" s="275"/>
      <c r="C4" s="275"/>
      <c r="D4" s="275"/>
      <c r="E4" s="275"/>
      <c r="F4" s="276"/>
      <c r="G4" s="260"/>
      <c r="H4" s="260"/>
      <c r="I4" s="260"/>
    </row>
    <row r="5" spans="1:14" ht="45" customHeight="1" thickBot="1" x14ac:dyDescent="0.3">
      <c r="A5" s="261" t="s">
        <v>0</v>
      </c>
      <c r="B5" s="78" t="s">
        <v>1</v>
      </c>
      <c r="C5" s="78" t="s">
        <v>2</v>
      </c>
      <c r="D5" s="262" t="s">
        <v>3</v>
      </c>
      <c r="E5" s="262" t="s">
        <v>4</v>
      </c>
      <c r="F5" s="262" t="s">
        <v>5</v>
      </c>
      <c r="J5" s="9"/>
      <c r="K5" s="10"/>
      <c r="M5" s="11" t="s">
        <v>6</v>
      </c>
      <c r="N5" s="12" t="s">
        <v>7</v>
      </c>
    </row>
    <row r="6" spans="1:14" ht="30" customHeight="1" thickBot="1" x14ac:dyDescent="0.3">
      <c r="A6" s="13" t="s">
        <v>8</v>
      </c>
      <c r="B6" s="14">
        <v>150</v>
      </c>
      <c r="C6" s="14">
        <v>178</v>
      </c>
      <c r="D6" s="15">
        <f>+SUM(B6:C6)</f>
        <v>328</v>
      </c>
      <c r="E6" s="16">
        <f>+SUM(F22:F32)</f>
        <v>2.2942</v>
      </c>
      <c r="F6" s="16">
        <f>E6*D6</f>
        <v>752.49760000000003</v>
      </c>
      <c r="J6" s="17"/>
      <c r="K6" s="18"/>
      <c r="M6" s="19" t="s">
        <v>9</v>
      </c>
      <c r="N6" s="20">
        <f>22*2</f>
        <v>44</v>
      </c>
    </row>
    <row r="7" spans="1:14" ht="30" customHeight="1" thickBot="1" x14ac:dyDescent="0.3">
      <c r="A7" s="13" t="s">
        <v>10</v>
      </c>
      <c r="B7" s="14">
        <v>90</v>
      </c>
      <c r="C7" s="14">
        <v>200</v>
      </c>
      <c r="D7" s="15">
        <f>+SUM(B7:C7)</f>
        <v>290</v>
      </c>
      <c r="E7" s="16">
        <f>+SUM(F54:F64)</f>
        <v>2.7814666666666668</v>
      </c>
      <c r="F7" s="16">
        <f t="shared" ref="F7:F9" si="0">E7*D7</f>
        <v>806.6253333333334</v>
      </c>
      <c r="J7" s="21"/>
      <c r="K7" s="22"/>
      <c r="M7" s="19" t="s">
        <v>11</v>
      </c>
      <c r="N7" s="20">
        <f>22*3</f>
        <v>66</v>
      </c>
    </row>
    <row r="8" spans="1:14" ht="30" customHeight="1" thickBot="1" x14ac:dyDescent="0.3">
      <c r="A8" s="13" t="s">
        <v>12</v>
      </c>
      <c r="B8" s="14">
        <v>90</v>
      </c>
      <c r="C8" s="14">
        <v>50</v>
      </c>
      <c r="D8" s="15">
        <f>+SUM(B8:C8)</f>
        <v>140</v>
      </c>
      <c r="E8" s="16">
        <f>SUM(F35:F40)</f>
        <v>0.7433333333333334</v>
      </c>
      <c r="F8" s="16">
        <f t="shared" si="0"/>
        <v>104.06666666666668</v>
      </c>
      <c r="J8" s="4"/>
      <c r="K8" s="4"/>
      <c r="M8" s="19" t="s">
        <v>13</v>
      </c>
      <c r="N8" s="20">
        <v>22</v>
      </c>
    </row>
    <row r="9" spans="1:14" ht="30" customHeight="1" thickBot="1" x14ac:dyDescent="0.3">
      <c r="A9" s="13" t="s">
        <v>14</v>
      </c>
      <c r="B9" s="14">
        <v>40</v>
      </c>
      <c r="C9" s="14">
        <v>195</v>
      </c>
      <c r="D9" s="15">
        <f>+SUM(B9:C9)</f>
        <v>235</v>
      </c>
      <c r="E9" s="16">
        <f>+SUM(F43:F47)</f>
        <v>0.26003333333333334</v>
      </c>
      <c r="F9" s="16">
        <f t="shared" si="0"/>
        <v>61.107833333333332</v>
      </c>
      <c r="J9" s="4"/>
      <c r="K9" s="4"/>
      <c r="M9" s="19" t="s">
        <v>15</v>
      </c>
      <c r="N9" s="20">
        <v>4</v>
      </c>
    </row>
    <row r="10" spans="1:14" ht="30" customHeight="1" thickBot="1" x14ac:dyDescent="0.3">
      <c r="A10" s="23" t="s">
        <v>16</v>
      </c>
      <c r="B10" s="14">
        <v>20</v>
      </c>
      <c r="C10" s="14">
        <v>24</v>
      </c>
      <c r="D10" s="15">
        <f>+SUM(B10:C10)</f>
        <v>44</v>
      </c>
      <c r="E10" s="24">
        <f>+SUM(F50:F51)</f>
        <v>8.9006666666666661</v>
      </c>
      <c r="F10" s="24">
        <f>E10*D10</f>
        <v>391.62933333333331</v>
      </c>
      <c r="J10" s="25"/>
      <c r="K10" s="4"/>
      <c r="M10" s="19" t="s">
        <v>17</v>
      </c>
      <c r="N10" s="20">
        <v>9</v>
      </c>
    </row>
    <row r="11" spans="1:14" ht="29.4" customHeight="1" thickBot="1" x14ac:dyDescent="0.3">
      <c r="A11" s="23" t="s">
        <v>18</v>
      </c>
      <c r="D11" s="26"/>
      <c r="E11" s="27"/>
      <c r="F11" s="24">
        <f>+SUM(D68:D74)/12</f>
        <v>658.375</v>
      </c>
      <c r="J11" s="4"/>
      <c r="K11" s="4"/>
      <c r="M11" s="19" t="s">
        <v>19</v>
      </c>
      <c r="N11" s="20">
        <v>13</v>
      </c>
    </row>
    <row r="12" spans="1:14" ht="30" customHeight="1" thickBot="1" x14ac:dyDescent="0.3">
      <c r="A12" s="23" t="s">
        <v>20</v>
      </c>
      <c r="D12" s="28"/>
      <c r="E12" s="29"/>
      <c r="F12" s="24">
        <f>+SUM(D78:D82)/12</f>
        <v>298.99999999999994</v>
      </c>
      <c r="J12" s="4"/>
      <c r="K12" s="4"/>
      <c r="M12" s="19" t="s">
        <v>21</v>
      </c>
      <c r="N12" s="20">
        <v>17</v>
      </c>
    </row>
    <row r="13" spans="1:14" ht="30" customHeight="1" thickBot="1" x14ac:dyDescent="0.3">
      <c r="A13" s="30" t="s">
        <v>22</v>
      </c>
      <c r="D13" s="28"/>
      <c r="E13" s="29"/>
      <c r="F13" s="31">
        <f>E85</f>
        <v>2226.4</v>
      </c>
      <c r="M13" s="19" t="s">
        <v>23</v>
      </c>
      <c r="N13" s="20">
        <v>22</v>
      </c>
    </row>
    <row r="14" spans="1:14" ht="30" customHeight="1" thickBot="1" x14ac:dyDescent="0.3">
      <c r="D14" s="32"/>
      <c r="E14" s="33" t="s">
        <v>24</v>
      </c>
      <c r="F14" s="34">
        <f>SUM(F6:F13)</f>
        <v>5299.701766666667</v>
      </c>
      <c r="M14" s="19" t="s">
        <v>25</v>
      </c>
      <c r="N14" s="20">
        <v>26</v>
      </c>
    </row>
    <row r="15" spans="1:14" ht="45" customHeight="1" thickBot="1" x14ac:dyDescent="0.3">
      <c r="E15" s="35" t="s">
        <v>26</v>
      </c>
      <c r="F15" s="36">
        <v>48</v>
      </c>
      <c r="G15" s="116"/>
      <c r="H15" s="117"/>
      <c r="M15" s="19" t="s">
        <v>27</v>
      </c>
      <c r="N15" s="20">
        <v>2</v>
      </c>
    </row>
    <row r="16" spans="1:14" ht="72" customHeight="1" thickBot="1" x14ac:dyDescent="0.3">
      <c r="E16" s="35" t="s">
        <v>94</v>
      </c>
      <c r="F16" s="263">
        <f>+F15*F14</f>
        <v>254385.68480000002</v>
      </c>
      <c r="G16" s="118"/>
      <c r="H16" s="118"/>
      <c r="M16" s="19" t="s">
        <v>28</v>
      </c>
      <c r="N16" s="20">
        <v>1</v>
      </c>
    </row>
    <row r="17" spans="1:14" ht="70.95" customHeight="1" x14ac:dyDescent="0.25">
      <c r="E17" s="37"/>
      <c r="H17" s="38"/>
      <c r="J17" s="39"/>
      <c r="K17" s="39"/>
      <c r="M17" s="19" t="s">
        <v>29</v>
      </c>
      <c r="N17" s="40">
        <f>1/3</f>
        <v>0.33333333333333331</v>
      </c>
    </row>
    <row r="18" spans="1:14" ht="103.2" customHeight="1" x14ac:dyDescent="0.25">
      <c r="C18" s="115"/>
      <c r="D18" s="115"/>
      <c r="E18" s="115"/>
      <c r="F18" s="71"/>
      <c r="J18" s="42"/>
      <c r="K18" s="42"/>
      <c r="M18" s="43" t="s">
        <v>30</v>
      </c>
      <c r="N18" s="40">
        <f>2/12</f>
        <v>0.16666666666666666</v>
      </c>
    </row>
    <row r="19" spans="1:14" ht="97.2" customHeight="1" thickBot="1" x14ac:dyDescent="0.3">
      <c r="C19" s="115"/>
      <c r="D19" s="115"/>
      <c r="E19" s="115"/>
      <c r="F19" s="71"/>
      <c r="J19" s="45"/>
      <c r="K19" s="45"/>
      <c r="M19" s="46" t="s">
        <v>31</v>
      </c>
      <c r="N19" s="47">
        <f>1/12</f>
        <v>8.3333333333333329E-2</v>
      </c>
    </row>
    <row r="20" spans="1:14" ht="72" customHeight="1" thickBot="1" x14ac:dyDescent="0.3">
      <c r="G20" s="48"/>
      <c r="H20" s="48"/>
      <c r="I20" s="48"/>
      <c r="J20" s="45"/>
      <c r="K20" s="45"/>
      <c r="M20" s="46" t="s">
        <v>32</v>
      </c>
      <c r="N20" s="47">
        <v>0</v>
      </c>
    </row>
    <row r="21" spans="1:14" ht="50.25" customHeight="1" thickBot="1" x14ac:dyDescent="0.3">
      <c r="A21" s="49" t="s">
        <v>33</v>
      </c>
      <c r="B21" s="8" t="s">
        <v>6</v>
      </c>
      <c r="C21" s="8" t="s">
        <v>34</v>
      </c>
      <c r="D21" s="8" t="s">
        <v>35</v>
      </c>
      <c r="E21" s="50" t="s">
        <v>36</v>
      </c>
      <c r="F21" s="8" t="s">
        <v>37</v>
      </c>
      <c r="G21" s="48"/>
      <c r="H21" s="48"/>
      <c r="I21" s="48"/>
      <c r="J21" s="45"/>
      <c r="K21" s="45"/>
      <c r="M21" s="51"/>
      <c r="N21" s="52"/>
    </row>
    <row r="22" spans="1:14" ht="67.2" customHeight="1" thickBot="1" x14ac:dyDescent="0.3">
      <c r="A22" s="53" t="s">
        <v>38</v>
      </c>
      <c r="B22" s="54" t="s">
        <v>13</v>
      </c>
      <c r="C22" s="55">
        <f t="shared" ref="C22:C32" si="1">_xlfn.IFS(B22=$M$9,$N$9,B22=$M$20,0,B22=$M$6,$N$6,B22=$M$7,$N$7,B22=$M$8,$N$8,B22=$M$10,$N$10,B22=$M$11,$N$11,B22=$M$12,$N$12,B22=$M$13,$N$13,B22=$M$14,$N$14,B22=$M$15,$N$15,B22=$M$16,$N$16,B22=$M$17,$N$17,B22=$M$18,$N$18,B22=$M$19,$N$19)</f>
        <v>22</v>
      </c>
      <c r="D22" s="41">
        <f>ROUND(0.0156672*1.15,3)</f>
        <v>1.7999999999999999E-2</v>
      </c>
      <c r="E22" s="56">
        <v>1</v>
      </c>
      <c r="F22" s="55">
        <f>D22*C22*E22</f>
        <v>0.39599999999999996</v>
      </c>
      <c r="G22" s="48"/>
      <c r="H22" s="48"/>
      <c r="I22" s="48"/>
      <c r="J22" s="45"/>
      <c r="K22" s="45"/>
      <c r="M22" s="51"/>
      <c r="N22" s="52"/>
    </row>
    <row r="23" spans="1:14" ht="94.8" customHeight="1" thickBot="1" x14ac:dyDescent="0.3">
      <c r="A23" s="53" t="s">
        <v>39</v>
      </c>
      <c r="B23" s="54" t="s">
        <v>13</v>
      </c>
      <c r="C23" s="55">
        <f t="shared" si="1"/>
        <v>22</v>
      </c>
      <c r="D23" s="41">
        <f>ROUND(0.0430848*1.15,3)</f>
        <v>0.05</v>
      </c>
      <c r="E23" s="56">
        <v>0.2</v>
      </c>
      <c r="F23" s="55">
        <f t="shared" ref="F23:F32" si="2">D23*C23*E23</f>
        <v>0.22000000000000003</v>
      </c>
      <c r="G23" s="48"/>
      <c r="H23" s="48"/>
      <c r="I23" s="48"/>
      <c r="J23" s="45"/>
      <c r="K23" s="45"/>
    </row>
    <row r="24" spans="1:14" ht="49.8" customHeight="1" thickBot="1" x14ac:dyDescent="0.3">
      <c r="A24" s="53" t="s">
        <v>40</v>
      </c>
      <c r="B24" s="54" t="s">
        <v>28</v>
      </c>
      <c r="C24" s="55">
        <f t="shared" si="1"/>
        <v>1</v>
      </c>
      <c r="D24" s="41">
        <f>ROUND(0.0430848*1.15,3)</f>
        <v>0.05</v>
      </c>
      <c r="E24" s="56">
        <v>0.1</v>
      </c>
      <c r="F24" s="55">
        <f t="shared" si="2"/>
        <v>5.000000000000001E-3</v>
      </c>
      <c r="G24" s="48"/>
      <c r="H24" s="48"/>
      <c r="I24" s="48"/>
      <c r="J24" s="45"/>
      <c r="K24" s="45"/>
    </row>
    <row r="25" spans="1:14" ht="45" customHeight="1" thickBot="1" x14ac:dyDescent="0.3">
      <c r="A25" s="53" t="s">
        <v>41</v>
      </c>
      <c r="B25" s="54" t="s">
        <v>28</v>
      </c>
      <c r="C25" s="55">
        <f t="shared" si="1"/>
        <v>1</v>
      </c>
      <c r="D25" s="41">
        <f>ROUND(0.0430848*1.15,3)</f>
        <v>0.05</v>
      </c>
      <c r="E25" s="56">
        <v>0.2</v>
      </c>
      <c r="F25" s="55">
        <f t="shared" si="2"/>
        <v>1.0000000000000002E-2</v>
      </c>
      <c r="G25" s="48"/>
      <c r="H25" s="48"/>
      <c r="I25" s="48"/>
      <c r="J25" s="45"/>
      <c r="K25" s="45"/>
    </row>
    <row r="26" spans="1:14" ht="45.6" customHeight="1" thickBot="1" x14ac:dyDescent="0.3">
      <c r="A26" s="53" t="s">
        <v>42</v>
      </c>
      <c r="B26" s="54" t="s">
        <v>13</v>
      </c>
      <c r="C26" s="55">
        <f t="shared" si="1"/>
        <v>22</v>
      </c>
      <c r="D26" s="41">
        <f>ROUND(0.0192*1.15,3)</f>
        <v>2.1999999999999999E-2</v>
      </c>
      <c r="E26" s="56">
        <v>1</v>
      </c>
      <c r="F26" s="55">
        <f t="shared" si="2"/>
        <v>0.48399999999999999</v>
      </c>
      <c r="G26" s="48"/>
      <c r="H26" s="48"/>
      <c r="I26" s="48"/>
      <c r="J26" s="45"/>
      <c r="K26" s="45"/>
    </row>
    <row r="27" spans="1:14" ht="87" customHeight="1" thickBot="1" x14ac:dyDescent="0.3">
      <c r="A27" s="53" t="s">
        <v>43</v>
      </c>
      <c r="B27" s="54" t="s">
        <v>19</v>
      </c>
      <c r="C27" s="55">
        <f t="shared" si="1"/>
        <v>13</v>
      </c>
      <c r="D27" s="41">
        <f>ROUND(0.191488*1.15,3)</f>
        <v>0.22</v>
      </c>
      <c r="E27" s="56">
        <v>0.1</v>
      </c>
      <c r="F27" s="55">
        <f t="shared" si="2"/>
        <v>0.28599999999999998</v>
      </c>
      <c r="G27" s="48"/>
      <c r="H27" s="48"/>
      <c r="I27" s="48"/>
      <c r="J27" s="45"/>
      <c r="K27" s="45"/>
    </row>
    <row r="28" spans="1:14" ht="40.5" customHeight="1" thickBot="1" x14ac:dyDescent="0.3">
      <c r="A28" s="53" t="s">
        <v>44</v>
      </c>
      <c r="B28" s="54" t="s">
        <v>29</v>
      </c>
      <c r="C28" s="55">
        <f t="shared" si="1"/>
        <v>0.33333333333333331</v>
      </c>
      <c r="D28" s="41">
        <f>ROUND(0.1723392*1.15,3)</f>
        <v>0.19800000000000001</v>
      </c>
      <c r="E28" s="56">
        <v>0.1</v>
      </c>
      <c r="F28" s="55">
        <f t="shared" si="2"/>
        <v>6.6000000000000008E-3</v>
      </c>
      <c r="G28" s="48"/>
      <c r="H28" s="48"/>
      <c r="I28" s="48"/>
      <c r="J28" s="45"/>
      <c r="K28" s="45"/>
    </row>
    <row r="29" spans="1:14" ht="52.8" customHeight="1" thickBot="1" x14ac:dyDescent="0.3">
      <c r="A29" s="53" t="s">
        <v>45</v>
      </c>
      <c r="B29" s="57" t="s">
        <v>27</v>
      </c>
      <c r="C29" s="55">
        <f t="shared" si="1"/>
        <v>2</v>
      </c>
      <c r="D29" s="41">
        <f>ROUND(0.095744*1.15,3)</f>
        <v>0.11</v>
      </c>
      <c r="E29" s="56">
        <v>0.2</v>
      </c>
      <c r="F29" s="55">
        <f t="shared" si="2"/>
        <v>4.4000000000000004E-2</v>
      </c>
      <c r="G29" s="48"/>
      <c r="H29" s="48"/>
      <c r="I29" s="48"/>
      <c r="J29" s="45"/>
      <c r="K29" s="45"/>
    </row>
    <row r="30" spans="1:14" ht="56.4" customHeight="1" thickBot="1" x14ac:dyDescent="0.3">
      <c r="A30" s="58" t="s">
        <v>46</v>
      </c>
      <c r="B30" s="57" t="s">
        <v>27</v>
      </c>
      <c r="C30" s="55">
        <f t="shared" si="1"/>
        <v>2</v>
      </c>
      <c r="D30" s="41">
        <f>ROUND(0.191488*1.15,3)</f>
        <v>0.22</v>
      </c>
      <c r="E30" s="56">
        <v>1</v>
      </c>
      <c r="F30" s="55">
        <f t="shared" si="2"/>
        <v>0.44</v>
      </c>
      <c r="G30" s="48"/>
      <c r="H30" s="48"/>
      <c r="I30" s="48"/>
      <c r="J30" s="3"/>
      <c r="K30" s="3"/>
    </row>
    <row r="31" spans="1:14" ht="45" customHeight="1" thickBot="1" x14ac:dyDescent="0.3">
      <c r="A31" s="58" t="s">
        <v>47</v>
      </c>
      <c r="B31" s="54" t="s">
        <v>28</v>
      </c>
      <c r="C31" s="55">
        <f t="shared" si="1"/>
        <v>1</v>
      </c>
      <c r="D31" s="41">
        <f>ROUND(0.1723392*1.15,3)</f>
        <v>0.19800000000000001</v>
      </c>
      <c r="E31" s="56">
        <v>2</v>
      </c>
      <c r="F31" s="55">
        <f t="shared" si="2"/>
        <v>0.39600000000000002</v>
      </c>
      <c r="G31" s="18"/>
      <c r="H31" s="18"/>
      <c r="I31" s="18"/>
      <c r="J31" s="42"/>
      <c r="K31" s="42"/>
    </row>
    <row r="32" spans="1:14" ht="45" customHeight="1" thickBot="1" x14ac:dyDescent="0.3">
      <c r="A32" s="58" t="s">
        <v>48</v>
      </c>
      <c r="B32" s="57" t="s">
        <v>29</v>
      </c>
      <c r="C32" s="59">
        <f t="shared" si="1"/>
        <v>0.33333333333333331</v>
      </c>
      <c r="D32" s="44">
        <f>ROUND(0.1723392*1.15,3)</f>
        <v>0.19800000000000001</v>
      </c>
      <c r="E32" s="60">
        <v>0.1</v>
      </c>
      <c r="F32" s="59">
        <f t="shared" si="2"/>
        <v>6.6000000000000008E-3</v>
      </c>
      <c r="G32" s="61"/>
      <c r="H32" s="61"/>
      <c r="I32" s="61"/>
      <c r="J32" s="45"/>
      <c r="K32" s="45"/>
    </row>
    <row r="33" spans="1:11" ht="45" customHeight="1" thickBot="1" x14ac:dyDescent="0.3">
      <c r="A33" s="62"/>
      <c r="B33" s="63"/>
      <c r="G33" s="48"/>
      <c r="H33" s="48"/>
      <c r="I33" s="48"/>
      <c r="J33" s="45"/>
      <c r="K33" s="45"/>
    </row>
    <row r="34" spans="1:11" ht="28.2" thickBot="1" x14ac:dyDescent="0.3">
      <c r="A34" s="64" t="s">
        <v>49</v>
      </c>
      <c r="B34" s="8" t="s">
        <v>6</v>
      </c>
      <c r="C34" s="8" t="s">
        <v>50</v>
      </c>
      <c r="D34" s="8" t="s">
        <v>35</v>
      </c>
      <c r="E34" s="50" t="s">
        <v>36</v>
      </c>
      <c r="F34" s="8" t="s">
        <v>37</v>
      </c>
      <c r="G34" s="48"/>
      <c r="H34" s="48"/>
      <c r="I34" s="48"/>
      <c r="J34" s="45"/>
      <c r="K34" s="45"/>
    </row>
    <row r="35" spans="1:11" ht="28.2" thickBot="1" x14ac:dyDescent="0.3">
      <c r="A35" s="65" t="s">
        <v>51</v>
      </c>
      <c r="B35" s="57" t="s">
        <v>19</v>
      </c>
      <c r="C35" s="55">
        <f t="shared" ref="C35:C40" si="3">_xlfn.IFS(B35=$M$9,$N$9,B35=$M$20,0,B35=$M$6,$N$6,B35=$M$7,$N$7,B35=$M$8,$N$8,B35=$M$10,$N$10,B35=$M$11,$N$11,B35=$M$12,$N$12,B35=$M$13,$N$13,B35=$M$14,$N$14,B35=$M$15,$N$15,B35=$M$16,$N$16,B35=$M$17,$N$17,B35=$M$18,$N$18,B35=$M$19,$N$19)</f>
        <v>13</v>
      </c>
      <c r="D35" s="41">
        <f>ROUND(0.0156672*1.15,3)</f>
        <v>1.7999999999999999E-2</v>
      </c>
      <c r="E35" s="55">
        <v>1</v>
      </c>
      <c r="F35" s="55">
        <f t="shared" ref="F35:F40" si="4">D35*C35*E35</f>
        <v>0.23399999999999999</v>
      </c>
      <c r="G35" s="48"/>
      <c r="H35" s="48"/>
      <c r="I35" s="48"/>
      <c r="J35" s="45"/>
      <c r="K35" s="45"/>
    </row>
    <row r="36" spans="1:11" ht="28.2" thickBot="1" x14ac:dyDescent="0.3">
      <c r="A36" s="65" t="s">
        <v>52</v>
      </c>
      <c r="B36" s="57" t="s">
        <v>19</v>
      </c>
      <c r="C36" s="55">
        <f t="shared" si="3"/>
        <v>13</v>
      </c>
      <c r="D36" s="41">
        <f>ROUND(0.0191488*1.15,3)</f>
        <v>2.1999999999999999E-2</v>
      </c>
      <c r="E36" s="55">
        <v>1</v>
      </c>
      <c r="F36" s="55">
        <f t="shared" si="4"/>
        <v>0.28599999999999998</v>
      </c>
      <c r="G36" s="48"/>
      <c r="H36" s="48"/>
      <c r="I36" s="48"/>
      <c r="J36" s="45"/>
      <c r="K36" s="45"/>
    </row>
    <row r="37" spans="1:11" ht="45.6" customHeight="1" thickBot="1" x14ac:dyDescent="0.3">
      <c r="A37" s="65" t="s">
        <v>53</v>
      </c>
      <c r="B37" s="57" t="s">
        <v>27</v>
      </c>
      <c r="C37" s="55">
        <f t="shared" si="3"/>
        <v>2</v>
      </c>
      <c r="D37" s="41">
        <f>ROUND(0.0430848*1.15,3)</f>
        <v>0.05</v>
      </c>
      <c r="E37" s="55">
        <v>0.5</v>
      </c>
      <c r="F37" s="55">
        <f t="shared" si="4"/>
        <v>0.05</v>
      </c>
      <c r="G37" s="48"/>
      <c r="H37" s="48"/>
      <c r="I37" s="48"/>
      <c r="J37" s="45"/>
      <c r="K37" s="45"/>
    </row>
    <row r="38" spans="1:11" ht="27.6" customHeight="1" thickBot="1" x14ac:dyDescent="0.3">
      <c r="A38" s="65" t="s">
        <v>54</v>
      </c>
      <c r="B38" s="54" t="s">
        <v>27</v>
      </c>
      <c r="C38" s="55">
        <f t="shared" si="3"/>
        <v>2</v>
      </c>
      <c r="D38" s="41">
        <f>ROUND(0.095744*1.15,3)</f>
        <v>0.11</v>
      </c>
      <c r="E38" s="55">
        <v>0.1</v>
      </c>
      <c r="F38" s="55">
        <f t="shared" si="4"/>
        <v>2.2000000000000002E-2</v>
      </c>
      <c r="G38" s="48"/>
      <c r="H38" s="48"/>
      <c r="I38" s="48"/>
      <c r="J38" s="3"/>
      <c r="K38" s="3"/>
    </row>
    <row r="39" spans="1:11" ht="36" customHeight="1" thickBot="1" x14ac:dyDescent="0.3">
      <c r="A39" s="65" t="s">
        <v>55</v>
      </c>
      <c r="B39" s="54" t="s">
        <v>29</v>
      </c>
      <c r="C39" s="55">
        <f t="shared" si="3"/>
        <v>0.33333333333333331</v>
      </c>
      <c r="D39" s="41">
        <f>ROUND(0.287232*1.15,3)</f>
        <v>0.33</v>
      </c>
      <c r="E39" s="55">
        <v>1</v>
      </c>
      <c r="F39" s="55">
        <f t="shared" si="4"/>
        <v>0.11</v>
      </c>
      <c r="G39" s="18"/>
      <c r="H39" s="18"/>
      <c r="I39" s="18"/>
      <c r="J39" s="42"/>
      <c r="K39" s="42"/>
    </row>
    <row r="40" spans="1:11" ht="45" customHeight="1" thickBot="1" x14ac:dyDescent="0.3">
      <c r="A40" s="58" t="s">
        <v>56</v>
      </c>
      <c r="B40" s="66" t="s">
        <v>29</v>
      </c>
      <c r="C40" s="59">
        <f t="shared" si="3"/>
        <v>0.33333333333333331</v>
      </c>
      <c r="D40" s="44">
        <f>ROUND(0.215424*1.15,3)</f>
        <v>0.248</v>
      </c>
      <c r="E40" s="59">
        <v>0.5</v>
      </c>
      <c r="F40" s="59">
        <f t="shared" si="4"/>
        <v>4.1333333333333333E-2</v>
      </c>
      <c r="G40" s="61"/>
      <c r="H40" s="61"/>
      <c r="I40" s="61"/>
      <c r="J40" s="45"/>
      <c r="K40" s="45"/>
    </row>
    <row r="41" spans="1:11" ht="45" customHeight="1" thickBot="1" x14ac:dyDescent="0.3">
      <c r="A41" s="62"/>
      <c r="B41" s="63"/>
      <c r="G41" s="48"/>
      <c r="H41" s="48"/>
      <c r="I41" s="48"/>
      <c r="J41" s="45"/>
      <c r="K41" s="45"/>
    </row>
    <row r="42" spans="1:11" ht="45" customHeight="1" thickBot="1" x14ac:dyDescent="0.3">
      <c r="A42" s="67" t="s">
        <v>57</v>
      </c>
      <c r="B42" s="8" t="s">
        <v>6</v>
      </c>
      <c r="C42" s="8" t="s">
        <v>50</v>
      </c>
      <c r="D42" s="8" t="s">
        <v>35</v>
      </c>
      <c r="E42" s="50" t="s">
        <v>36</v>
      </c>
      <c r="F42" s="8" t="s">
        <v>37</v>
      </c>
      <c r="G42" s="48"/>
      <c r="H42" s="48"/>
      <c r="I42" s="48"/>
      <c r="J42" s="45"/>
      <c r="K42" s="45"/>
    </row>
    <row r="43" spans="1:11" ht="42" thickBot="1" x14ac:dyDescent="0.3">
      <c r="A43" s="53" t="s">
        <v>58</v>
      </c>
      <c r="B43" s="54" t="s">
        <v>19</v>
      </c>
      <c r="C43" s="55">
        <f>_xlfn.IFS(B43=$M$9,$N$9,B43=$M$20,0,B43=$M$6,$N$6,B43=$M$7,$N$7,B43=$M$8,$N$8,B43=$M$10,$N$10,B43=$M$11,$N$11,B43=$M$12,$N$12,B43=$M$13,$N$13,B43=$M$14,$N$14,B43=$M$15,$N$15,B43=$M$16,$N$16,B43=$M$17,$N$17,B43=$M$18,$N$18,B43=$M$19,$N$19)</f>
        <v>13</v>
      </c>
      <c r="D43" s="41">
        <f>ROUND(0.006893568*1.15,3)</f>
        <v>8.0000000000000002E-3</v>
      </c>
      <c r="E43" s="55">
        <v>1</v>
      </c>
      <c r="F43" s="59">
        <f t="shared" ref="F43:F47" si="5">D43*C43*E43</f>
        <v>0.10400000000000001</v>
      </c>
      <c r="G43" s="48"/>
      <c r="H43" s="48"/>
      <c r="I43" s="48"/>
      <c r="J43" s="45"/>
      <c r="K43" s="45"/>
    </row>
    <row r="44" spans="1:11" ht="35.4" customHeight="1" thickBot="1" x14ac:dyDescent="0.3">
      <c r="A44" s="53" t="s">
        <v>59</v>
      </c>
      <c r="B44" s="57" t="s">
        <v>29</v>
      </c>
      <c r="C44" s="55">
        <f>_xlfn.IFS(B44=$M$9,$N$9,B44=$M$20,0,B44=$M$6,$N$6,B44=$M$7,$N$7,B44=$M$8,$N$8,B44=$M$10,$N$10,B44=$M$11,$N$11,B44=$M$12,$N$12,B44=$M$13,$N$13,B44=$M$14,$N$14,B44=$M$15,$N$15,B44=$M$16,$N$16,B44=$M$17,$N$17,B44=$M$18,$N$18,B44=$M$19,$N$19)</f>
        <v>0.33333333333333331</v>
      </c>
      <c r="D44" s="41">
        <f>ROUND(0.00861696*1.15,3)</f>
        <v>0.01</v>
      </c>
      <c r="E44" s="55">
        <v>1</v>
      </c>
      <c r="F44" s="59">
        <f t="shared" si="5"/>
        <v>3.3333333333333331E-3</v>
      </c>
      <c r="G44" s="48"/>
      <c r="H44" s="48"/>
      <c r="I44" s="48"/>
      <c r="J44" s="45"/>
      <c r="K44" s="45"/>
    </row>
    <row r="45" spans="1:11" ht="45" customHeight="1" thickBot="1" x14ac:dyDescent="0.3">
      <c r="A45" s="68" t="s">
        <v>60</v>
      </c>
      <c r="B45" s="57" t="s">
        <v>28</v>
      </c>
      <c r="C45" s="55">
        <f>_xlfn.IFS(B45=$M$9,$N$9,B45=$M$20,0,B45=$M$6,$N$6,B45=$M$7,$N$7,B45=$M$8,$N$8,B45=$M$10,$N$10,B45=$M$11,$N$11,B45=$M$12,$N$12,B45=$M$13,$N$13,B45=$M$14,$N$14,B45=$M$15,$N$15,B45=$M$16,$N$16,B45=$M$17,$N$17,B45=$M$18,$N$18,B45=$M$19,$N$19)</f>
        <v>1</v>
      </c>
      <c r="D45" s="41">
        <f>ROUND(0.0861696*1.15,3)</f>
        <v>9.9000000000000005E-2</v>
      </c>
      <c r="E45" s="55">
        <v>0.3</v>
      </c>
      <c r="F45" s="59">
        <f t="shared" si="5"/>
        <v>2.9700000000000001E-2</v>
      </c>
      <c r="G45" s="48"/>
      <c r="H45" s="48"/>
      <c r="I45" s="48"/>
      <c r="J45" s="3"/>
      <c r="K45" s="3"/>
    </row>
    <row r="46" spans="1:11" ht="75" customHeight="1" thickBot="1" x14ac:dyDescent="0.3">
      <c r="A46" s="65" t="s">
        <v>61</v>
      </c>
      <c r="B46" s="69" t="s">
        <v>28</v>
      </c>
      <c r="C46" s="55">
        <f>_xlfn.IFS(B46=$M$9,$N$9,B46=$M$20,0,B46=$M$6,$N$6,B46=$M$7,$N$7,B46=$M$8,$N$8,B46=$M$10,$N$10,B46=$M$11,$N$11,B46=$M$12,$N$12,B46=$M$13,$N$13,B46=$M$14,$N$14,B46=$M$15,$N$15,B46=$M$16,$N$16,B46=$M$17,$N$17,B46=$M$18,$N$18,B46=$M$19,$N$19)</f>
        <v>1</v>
      </c>
      <c r="D46" s="41">
        <f>ROUND(0.01148928*1.15,3)</f>
        <v>1.2999999999999999E-2</v>
      </c>
      <c r="E46" s="55">
        <v>1</v>
      </c>
      <c r="F46" s="59">
        <f t="shared" si="5"/>
        <v>1.2999999999999999E-2</v>
      </c>
      <c r="G46" s="18"/>
      <c r="H46" s="18"/>
      <c r="I46" s="18"/>
      <c r="J46" s="42"/>
      <c r="K46" s="42"/>
    </row>
    <row r="47" spans="1:11" ht="46.8" customHeight="1" thickBot="1" x14ac:dyDescent="0.3">
      <c r="A47" s="65" t="s">
        <v>62</v>
      </c>
      <c r="B47" s="57" t="s">
        <v>29</v>
      </c>
      <c r="C47" s="59">
        <f>_xlfn.IFS(B47=$M$9,$N$9,B47=$M$20,0,B47=$M$6,$N$6,B47=$M$7,$N$7,B47=$M$8,$N$8,B47=$M$10,$N$10,B47=$M$11,$N$11,B47=$M$12,$N$12,B47=$M$13,$N$13,B47=$M$14,$N$14,B47=$M$15,$N$15,B47=$M$16,$N$16,B47=$M$17,$N$17,B47=$M$18,$N$18,B47=$M$19,$N$19)</f>
        <v>0.33333333333333331</v>
      </c>
      <c r="D47" s="44">
        <f>ROUND(0.287232*1.15,3)</f>
        <v>0.33</v>
      </c>
      <c r="E47" s="59">
        <v>1</v>
      </c>
      <c r="F47" s="59">
        <f t="shared" si="5"/>
        <v>0.11</v>
      </c>
      <c r="G47" s="61"/>
      <c r="H47" s="61"/>
      <c r="I47" s="61"/>
      <c r="J47" s="45"/>
      <c r="K47" s="45"/>
    </row>
    <row r="48" spans="1:11" ht="14.4" thickBot="1" x14ac:dyDescent="0.3">
      <c r="A48" s="62"/>
      <c r="B48" s="63"/>
      <c r="G48" s="48"/>
      <c r="H48" s="48"/>
      <c r="I48" s="48"/>
      <c r="J48" s="45"/>
      <c r="K48" s="45"/>
    </row>
    <row r="49" spans="1:11" ht="28.2" thickBot="1" x14ac:dyDescent="0.3">
      <c r="A49" s="67" t="s">
        <v>63</v>
      </c>
      <c r="B49" s="8" t="s">
        <v>6</v>
      </c>
      <c r="C49" s="8" t="s">
        <v>50</v>
      </c>
      <c r="D49" s="8" t="s">
        <v>35</v>
      </c>
      <c r="E49" s="50" t="s">
        <v>36</v>
      </c>
      <c r="F49" s="8" t="s">
        <v>37</v>
      </c>
      <c r="G49" s="48"/>
      <c r="H49" s="48"/>
      <c r="I49" s="48"/>
      <c r="J49" s="3"/>
      <c r="K49" s="3"/>
    </row>
    <row r="50" spans="1:11" ht="114" customHeight="1" thickBot="1" x14ac:dyDescent="0.3">
      <c r="A50" s="53" t="s">
        <v>64</v>
      </c>
      <c r="B50" s="54" t="s">
        <v>13</v>
      </c>
      <c r="C50" s="55">
        <f>_xlfn.IFS(B50=$M$9,$N$9,B50=$M$20,0,B50=$M$6,$N$6,B50=$M$7,$N$7,B50=$M$8,$N$8,B50=$M$10,$N$10,B50=$M$11,$N$11,B50=$M$12,$N$12,B50=$M$13,$N$13,B50=$M$14,$N$14,B50=$M$15,$N$15,B50=$M$16,$N$16,B50=$M$17,$N$17,B50=$M$18,$N$18,B50=$M$19,$N$19)</f>
        <v>22</v>
      </c>
      <c r="D50" s="41">
        <f>ROUND(0.3446784*1.15,3)</f>
        <v>0.39600000000000002</v>
      </c>
      <c r="E50" s="55">
        <v>1</v>
      </c>
      <c r="F50" s="59">
        <f t="shared" ref="F50:F51" si="6">D50*C50*E50</f>
        <v>8.7119999999999997</v>
      </c>
      <c r="G50" s="18"/>
      <c r="H50" s="18"/>
      <c r="I50" s="18"/>
      <c r="J50" s="42"/>
      <c r="K50" s="42"/>
    </row>
    <row r="51" spans="1:11" ht="87.6" customHeight="1" thickBot="1" x14ac:dyDescent="0.3">
      <c r="A51" s="65" t="s">
        <v>65</v>
      </c>
      <c r="B51" s="57" t="s">
        <v>29</v>
      </c>
      <c r="C51" s="59">
        <f>_xlfn.IFS(B51=$M$9,$N$9,B51=$M$20,0,B51=$M$6,$N$6,B51=$M$7,$N$7,B51=$M$8,$N$8,B51=$M$10,$N$10,B51=$M$11,$N$11,B51=$M$12,$N$12,B51=$M$13,$N$13,B51=$M$14,$N$14,B51=$M$15,$N$15,B51=$M$16,$N$16,B51=$M$17,$N$17,B51=$M$18,$N$18,B51=$M$19,$N$19)</f>
        <v>0.33333333333333331</v>
      </c>
      <c r="D51" s="44">
        <f>ROUND(0.49239771432*1.15,3)</f>
        <v>0.56599999999999995</v>
      </c>
      <c r="E51" s="59">
        <v>1</v>
      </c>
      <c r="F51" s="59">
        <f t="shared" si="6"/>
        <v>0.18866666666666665</v>
      </c>
      <c r="G51" s="61"/>
      <c r="H51" s="61"/>
      <c r="I51" s="61"/>
      <c r="J51" s="45"/>
      <c r="K51" s="45"/>
    </row>
    <row r="52" spans="1:11" ht="14.4" thickBot="1" x14ac:dyDescent="0.3">
      <c r="A52" s="62"/>
      <c r="B52" s="63"/>
      <c r="G52" s="48"/>
      <c r="H52" s="48"/>
      <c r="I52" s="48"/>
      <c r="J52" s="45"/>
      <c r="K52" s="45"/>
    </row>
    <row r="53" spans="1:11" ht="68.25" customHeight="1" thickBot="1" x14ac:dyDescent="0.3">
      <c r="A53" s="67" t="s">
        <v>66</v>
      </c>
      <c r="B53" s="8" t="s">
        <v>6</v>
      </c>
      <c r="C53" s="8" t="s">
        <v>50</v>
      </c>
      <c r="D53" s="8" t="s">
        <v>35</v>
      </c>
      <c r="E53" s="50" t="s">
        <v>36</v>
      </c>
      <c r="F53" s="8" t="s">
        <v>37</v>
      </c>
      <c r="G53" s="48"/>
      <c r="H53" s="48"/>
      <c r="I53" s="48"/>
      <c r="J53" s="45"/>
      <c r="K53" s="45"/>
    </row>
    <row r="54" spans="1:11" ht="55.2" customHeight="1" thickBot="1" x14ac:dyDescent="0.3">
      <c r="A54" s="53" t="s">
        <v>38</v>
      </c>
      <c r="B54" s="57" t="s">
        <v>13</v>
      </c>
      <c r="C54" s="55">
        <f t="shared" ref="C54:C64" si="7">_xlfn.IFS(B54=$M$9,$N$9,B54=$M$20,0,B54=$M$6,$N$6,B54=$M$7,$N$7,B54=$M$8,$N$8,B54=$M$10,$N$10,B54=$M$11,$N$11,B54=$M$12,$N$12,B54=$M$13,$N$13,B54=$M$14,$N$14,B54=$M$15,$N$15,B54=$M$16,$N$16,B54=$M$17,$N$17,B54=$M$18,$N$18,B54=$M$19,$N$19)</f>
        <v>22</v>
      </c>
      <c r="D54" s="41">
        <f>ROUND(0.0156672*1.15,3)</f>
        <v>1.7999999999999999E-2</v>
      </c>
      <c r="E54" s="56">
        <v>1</v>
      </c>
      <c r="F54" s="55">
        <f>D54*C54*E54</f>
        <v>0.39599999999999996</v>
      </c>
      <c r="G54" s="48"/>
      <c r="H54" s="48"/>
      <c r="I54" s="48"/>
      <c r="J54" s="45"/>
      <c r="K54" s="45"/>
    </row>
    <row r="55" spans="1:11" ht="113.4" customHeight="1" thickBot="1" x14ac:dyDescent="0.3">
      <c r="A55" s="53" t="s">
        <v>39</v>
      </c>
      <c r="B55" s="54" t="s">
        <v>13</v>
      </c>
      <c r="C55" s="55">
        <f t="shared" si="7"/>
        <v>22</v>
      </c>
      <c r="D55" s="41">
        <f>ROUND(0.0430848*1.15,3)</f>
        <v>0.05</v>
      </c>
      <c r="E55" s="56">
        <v>0.6</v>
      </c>
      <c r="F55" s="55">
        <f t="shared" ref="F55:F64" si="8">D55*C55*E55</f>
        <v>0.66</v>
      </c>
      <c r="G55" s="48"/>
      <c r="H55" s="48"/>
      <c r="I55" s="48"/>
      <c r="J55" s="45"/>
      <c r="K55" s="45"/>
    </row>
    <row r="56" spans="1:11" ht="64.2" customHeight="1" thickBot="1" x14ac:dyDescent="0.3">
      <c r="A56" s="53" t="s">
        <v>40</v>
      </c>
      <c r="B56" s="54" t="s">
        <v>28</v>
      </c>
      <c r="C56" s="55">
        <f t="shared" si="7"/>
        <v>1</v>
      </c>
      <c r="D56" s="41">
        <f>ROUND(0.0430848*1.15,3)</f>
        <v>0.05</v>
      </c>
      <c r="E56" s="56">
        <v>0.6</v>
      </c>
      <c r="F56" s="55">
        <f t="shared" si="8"/>
        <v>0.03</v>
      </c>
      <c r="G56" s="48"/>
      <c r="H56" s="48"/>
      <c r="I56" s="48"/>
      <c r="J56" s="45"/>
      <c r="K56" s="45"/>
    </row>
    <row r="57" spans="1:11" ht="45" customHeight="1" thickBot="1" x14ac:dyDescent="0.3">
      <c r="A57" s="53" t="s">
        <v>41</v>
      </c>
      <c r="B57" s="54" t="s">
        <v>28</v>
      </c>
      <c r="C57" s="55">
        <f t="shared" si="7"/>
        <v>1</v>
      </c>
      <c r="D57" s="41">
        <f>ROUND(0.0430848*1.15,3)</f>
        <v>0.05</v>
      </c>
      <c r="E57" s="56">
        <v>0.6</v>
      </c>
      <c r="F57" s="55">
        <f t="shared" si="8"/>
        <v>0.03</v>
      </c>
      <c r="G57" s="48"/>
      <c r="H57" s="48"/>
      <c r="I57" s="48"/>
      <c r="J57" s="45"/>
      <c r="K57" s="45"/>
    </row>
    <row r="58" spans="1:11" ht="66.599999999999994" customHeight="1" thickBot="1" x14ac:dyDescent="0.3">
      <c r="A58" s="53" t="s">
        <v>42</v>
      </c>
      <c r="B58" s="57" t="s">
        <v>13</v>
      </c>
      <c r="C58" s="55">
        <f t="shared" si="7"/>
        <v>22</v>
      </c>
      <c r="D58" s="41">
        <f>ROUND(0.0191488*1.15,3)</f>
        <v>2.1999999999999999E-2</v>
      </c>
      <c r="E58" s="56">
        <v>1</v>
      </c>
      <c r="F58" s="55">
        <f t="shared" si="8"/>
        <v>0.48399999999999999</v>
      </c>
      <c r="G58" s="48"/>
      <c r="H58" s="48"/>
      <c r="I58" s="48"/>
      <c r="J58" s="45"/>
      <c r="K58" s="45"/>
    </row>
    <row r="59" spans="1:11" ht="84" customHeight="1" thickBot="1" x14ac:dyDescent="0.3">
      <c r="A59" s="53" t="s">
        <v>67</v>
      </c>
      <c r="B59" s="57" t="s">
        <v>19</v>
      </c>
      <c r="C59" s="55">
        <f t="shared" si="7"/>
        <v>13</v>
      </c>
      <c r="D59" s="41">
        <f>ROUND(0.191488*1.15,3)</f>
        <v>0.22</v>
      </c>
      <c r="E59" s="56">
        <v>0.1</v>
      </c>
      <c r="F59" s="55">
        <f t="shared" si="8"/>
        <v>0.28599999999999998</v>
      </c>
      <c r="G59" s="48"/>
      <c r="H59" s="48"/>
      <c r="I59" s="48"/>
      <c r="J59" s="45"/>
      <c r="K59" s="45"/>
    </row>
    <row r="60" spans="1:11" ht="45" customHeight="1" thickBot="1" x14ac:dyDescent="0.3">
      <c r="A60" s="53" t="s">
        <v>44</v>
      </c>
      <c r="B60" s="57" t="s">
        <v>29</v>
      </c>
      <c r="C60" s="55">
        <f t="shared" si="7"/>
        <v>0.33333333333333331</v>
      </c>
      <c r="D60" s="41">
        <f>ROUND(0.49239771432*1.15,3)</f>
        <v>0.56599999999999995</v>
      </c>
      <c r="E60" s="56">
        <v>1</v>
      </c>
      <c r="F60" s="55">
        <f t="shared" si="8"/>
        <v>0.18866666666666665</v>
      </c>
      <c r="G60" s="48"/>
      <c r="H60" s="48"/>
      <c r="I60" s="48"/>
      <c r="J60" s="45"/>
      <c r="K60" s="45"/>
    </row>
    <row r="61" spans="1:11" ht="53.4" customHeight="1" thickBot="1" x14ac:dyDescent="0.3">
      <c r="A61" s="53" t="s">
        <v>45</v>
      </c>
      <c r="B61" s="57" t="s">
        <v>27</v>
      </c>
      <c r="C61" s="55">
        <f t="shared" si="7"/>
        <v>2</v>
      </c>
      <c r="D61" s="41">
        <f>ROUND(0.095744*1.15,3)</f>
        <v>0.11</v>
      </c>
      <c r="E61" s="56">
        <v>0.2</v>
      </c>
      <c r="F61" s="55">
        <f t="shared" si="8"/>
        <v>4.4000000000000004E-2</v>
      </c>
      <c r="G61" s="48"/>
      <c r="H61" s="48"/>
      <c r="I61" s="48"/>
      <c r="J61" s="45"/>
      <c r="K61" s="45"/>
    </row>
    <row r="62" spans="1:11" ht="79.2" customHeight="1" thickBot="1" x14ac:dyDescent="0.3">
      <c r="A62" s="58" t="s">
        <v>46</v>
      </c>
      <c r="B62" s="54" t="s">
        <v>27</v>
      </c>
      <c r="C62" s="55">
        <f t="shared" si="7"/>
        <v>2</v>
      </c>
      <c r="D62" s="41">
        <f>ROUND(0.191488*1.15,3)</f>
        <v>0.22</v>
      </c>
      <c r="E62" s="56">
        <v>1</v>
      </c>
      <c r="F62" s="55">
        <f t="shared" si="8"/>
        <v>0.44</v>
      </c>
      <c r="G62" s="48"/>
      <c r="H62" s="48"/>
      <c r="I62" s="48"/>
      <c r="J62" s="3"/>
      <c r="K62" s="3"/>
    </row>
    <row r="63" spans="1:11" ht="57.6" customHeight="1" thickBot="1" x14ac:dyDescent="0.3">
      <c r="A63" s="58" t="s">
        <v>47</v>
      </c>
      <c r="B63" s="54" t="s">
        <v>28</v>
      </c>
      <c r="C63" s="55">
        <f t="shared" si="7"/>
        <v>1</v>
      </c>
      <c r="D63" s="41">
        <f>ROUND(0.1723392*1.15,3)</f>
        <v>0.19800000000000001</v>
      </c>
      <c r="E63" s="56">
        <v>1</v>
      </c>
      <c r="F63" s="55">
        <f t="shared" si="8"/>
        <v>0.19800000000000001</v>
      </c>
      <c r="G63" s="18"/>
      <c r="H63" s="18"/>
      <c r="I63" s="18"/>
      <c r="J63" s="42"/>
      <c r="K63" s="3"/>
    </row>
    <row r="64" spans="1:11" ht="40.200000000000003" customHeight="1" thickBot="1" x14ac:dyDescent="0.3">
      <c r="A64" s="58" t="s">
        <v>48</v>
      </c>
      <c r="B64" s="57" t="s">
        <v>29</v>
      </c>
      <c r="C64" s="59">
        <f t="shared" si="7"/>
        <v>0.33333333333333331</v>
      </c>
      <c r="D64" s="44">
        <f>ROUND(0.215424*1.15,3)</f>
        <v>0.248</v>
      </c>
      <c r="E64" s="60">
        <v>0.3</v>
      </c>
      <c r="F64" s="59">
        <f t="shared" si="8"/>
        <v>2.4799999999999999E-2</v>
      </c>
      <c r="G64" s="61"/>
      <c r="H64" s="61"/>
      <c r="I64" s="61"/>
      <c r="J64" s="3"/>
      <c r="K64" s="3"/>
    </row>
    <row r="65" spans="1:11" ht="14.4" thickBot="1" x14ac:dyDescent="0.3">
      <c r="A65" s="70"/>
      <c r="B65" s="71"/>
      <c r="C65" s="71"/>
      <c r="D65" s="71"/>
      <c r="E65" s="71"/>
      <c r="F65" s="72"/>
      <c r="G65" s="61"/>
      <c r="H65" s="61"/>
      <c r="I65" s="61"/>
      <c r="J65" s="3"/>
      <c r="K65" s="3"/>
    </row>
    <row r="66" spans="1:11" ht="30" customHeight="1" thickBot="1" x14ac:dyDescent="0.3">
      <c r="A66" s="73"/>
      <c r="B66" s="73"/>
      <c r="C66" s="4"/>
      <c r="D66" s="4"/>
      <c r="F66" s="283" t="s">
        <v>68</v>
      </c>
      <c r="G66" s="284"/>
      <c r="H66" s="74"/>
      <c r="I66" s="283" t="s">
        <v>69</v>
      </c>
      <c r="J66" s="284"/>
    </row>
    <row r="67" spans="1:11" thickBot="1" x14ac:dyDescent="0.35">
      <c r="A67" s="75" t="s">
        <v>70</v>
      </c>
      <c r="B67" s="76" t="s">
        <v>71</v>
      </c>
      <c r="C67" s="77" t="s">
        <v>72</v>
      </c>
      <c r="D67" s="77" t="s">
        <v>73</v>
      </c>
      <c r="E67" s="42"/>
      <c r="F67" s="78" t="s">
        <v>1</v>
      </c>
      <c r="G67" s="78" t="s">
        <v>2</v>
      </c>
      <c r="H67" s="79"/>
      <c r="I67" s="78" t="s">
        <v>1</v>
      </c>
      <c r="J67" s="78" t="s">
        <v>2</v>
      </c>
    </row>
    <row r="68" spans="1:11" ht="60" customHeight="1" x14ac:dyDescent="0.3">
      <c r="A68" s="80" t="s">
        <v>74</v>
      </c>
      <c r="B68" s="81">
        <f>ROUND(3*1.15,3)</f>
        <v>3.45</v>
      </c>
      <c r="C68" s="82">
        <f>F68*I68+G68*J68</f>
        <v>500</v>
      </c>
      <c r="D68" s="83">
        <f>+B68*C68</f>
        <v>1725</v>
      </c>
      <c r="E68" s="45"/>
      <c r="F68" s="84">
        <v>0</v>
      </c>
      <c r="G68" s="85">
        <v>10</v>
      </c>
      <c r="H68" s="79"/>
      <c r="I68" s="86">
        <v>0</v>
      </c>
      <c r="J68" s="87">
        <v>50</v>
      </c>
    </row>
    <row r="69" spans="1:11" ht="25.5" customHeight="1" x14ac:dyDescent="0.3">
      <c r="A69" s="80" t="s">
        <v>75</v>
      </c>
      <c r="B69" s="81">
        <f>ROUND(3*1.15,3)</f>
        <v>3.45</v>
      </c>
      <c r="C69" s="82">
        <f t="shared" ref="C69:C74" si="9">F69*I69+G69*J69</f>
        <v>0</v>
      </c>
      <c r="D69" s="83">
        <f t="shared" ref="D69:D74" si="10">+B69*C69</f>
        <v>0</v>
      </c>
      <c r="E69" s="45"/>
      <c r="F69" s="88">
        <v>0</v>
      </c>
      <c r="G69" s="85">
        <v>0</v>
      </c>
      <c r="H69" s="79"/>
      <c r="I69" s="86">
        <v>0</v>
      </c>
      <c r="J69" s="87">
        <v>0</v>
      </c>
    </row>
    <row r="70" spans="1:11" ht="26.4" customHeight="1" x14ac:dyDescent="0.3">
      <c r="A70" s="80" t="s">
        <v>76</v>
      </c>
      <c r="B70" s="81">
        <f>ROUND(5*1.15,3)</f>
        <v>5.75</v>
      </c>
      <c r="C70" s="82">
        <f t="shared" si="9"/>
        <v>40</v>
      </c>
      <c r="D70" s="83">
        <f t="shared" si="10"/>
        <v>230</v>
      </c>
      <c r="E70" s="45"/>
      <c r="F70" s="88">
        <v>1</v>
      </c>
      <c r="G70" s="85">
        <v>1</v>
      </c>
      <c r="H70" s="79"/>
      <c r="I70" s="86">
        <v>20</v>
      </c>
      <c r="J70" s="87">
        <v>20</v>
      </c>
    </row>
    <row r="71" spans="1:11" ht="46.2" customHeight="1" x14ac:dyDescent="0.3">
      <c r="A71" s="80" t="s">
        <v>77</v>
      </c>
      <c r="B71" s="81">
        <f>ROUND(2*1.15,3)</f>
        <v>2.2999999999999998</v>
      </c>
      <c r="C71" s="82">
        <f t="shared" si="9"/>
        <v>100</v>
      </c>
      <c r="D71" s="83">
        <f t="shared" si="10"/>
        <v>229.99999999999997</v>
      </c>
      <c r="E71" s="45"/>
      <c r="F71" s="88">
        <v>0</v>
      </c>
      <c r="G71" s="85">
        <v>1</v>
      </c>
      <c r="H71" s="79"/>
      <c r="I71" s="86">
        <v>0</v>
      </c>
      <c r="J71" s="87">
        <v>100</v>
      </c>
    </row>
    <row r="72" spans="1:11" ht="46.2" customHeight="1" x14ac:dyDescent="0.3">
      <c r="A72" s="80" t="s">
        <v>78</v>
      </c>
      <c r="B72" s="81">
        <f>ROUND(4*1.15,3)</f>
        <v>4.5999999999999996</v>
      </c>
      <c r="C72" s="82">
        <f t="shared" si="9"/>
        <v>410</v>
      </c>
      <c r="D72" s="83">
        <f t="shared" si="10"/>
        <v>1885.9999999999998</v>
      </c>
      <c r="E72" s="45"/>
      <c r="F72" s="88">
        <v>1</v>
      </c>
      <c r="G72" s="85">
        <v>2</v>
      </c>
      <c r="H72" s="79"/>
      <c r="I72" s="86">
        <v>390</v>
      </c>
      <c r="J72" s="87">
        <v>10</v>
      </c>
    </row>
    <row r="73" spans="1:11" ht="58.8" customHeight="1" x14ac:dyDescent="0.3">
      <c r="A73" s="80" t="s">
        <v>79</v>
      </c>
      <c r="B73" s="81">
        <f>ROUND(3*1.15,3)</f>
        <v>3.45</v>
      </c>
      <c r="C73" s="82">
        <f t="shared" si="9"/>
        <v>70</v>
      </c>
      <c r="D73" s="83">
        <f t="shared" si="10"/>
        <v>241.5</v>
      </c>
      <c r="E73" s="45"/>
      <c r="F73" s="84">
        <v>0</v>
      </c>
      <c r="G73" s="85">
        <v>1</v>
      </c>
      <c r="H73" s="79"/>
      <c r="I73" s="86">
        <v>0</v>
      </c>
      <c r="J73" s="87">
        <v>70</v>
      </c>
    </row>
    <row r="74" spans="1:11" ht="41.4" customHeight="1" thickBot="1" x14ac:dyDescent="0.35">
      <c r="A74" s="89" t="s">
        <v>80</v>
      </c>
      <c r="B74" s="90">
        <f>ROUND(2*1.15,3)</f>
        <v>2.2999999999999998</v>
      </c>
      <c r="C74" s="82">
        <f t="shared" si="9"/>
        <v>1560</v>
      </c>
      <c r="D74" s="91">
        <f t="shared" si="10"/>
        <v>3587.9999999999995</v>
      </c>
      <c r="E74" s="45"/>
      <c r="F74" s="92">
        <v>4</v>
      </c>
      <c r="G74" s="93">
        <v>0</v>
      </c>
      <c r="H74" s="79"/>
      <c r="I74" s="94">
        <v>390</v>
      </c>
      <c r="J74" s="95">
        <v>0</v>
      </c>
    </row>
    <row r="75" spans="1:11" ht="14.4" thickBot="1" x14ac:dyDescent="0.3">
      <c r="A75" s="96"/>
      <c r="B75" s="97"/>
      <c r="C75" s="98"/>
      <c r="D75" s="99"/>
      <c r="E75" s="100"/>
      <c r="F75" s="45"/>
      <c r="G75" s="42"/>
      <c r="H75" s="3"/>
    </row>
    <row r="76" spans="1:11" ht="14.4" customHeight="1" thickBot="1" x14ac:dyDescent="0.3">
      <c r="A76" s="73"/>
      <c r="B76" s="73"/>
      <c r="C76" s="4"/>
      <c r="D76" s="4"/>
      <c r="E76" s="3"/>
      <c r="F76" s="283" t="s">
        <v>81</v>
      </c>
      <c r="G76" s="284"/>
      <c r="H76" s="74"/>
      <c r="I76" s="283" t="s">
        <v>82</v>
      </c>
      <c r="J76" s="284"/>
    </row>
    <row r="77" spans="1:11" ht="28.2" thickBot="1" x14ac:dyDescent="0.3">
      <c r="A77" s="75" t="s">
        <v>20</v>
      </c>
      <c r="B77" s="76" t="s">
        <v>71</v>
      </c>
      <c r="C77" s="77" t="s">
        <v>72</v>
      </c>
      <c r="D77" s="77" t="s">
        <v>73</v>
      </c>
      <c r="E77" s="42"/>
      <c r="F77" s="78" t="s">
        <v>1</v>
      </c>
      <c r="G77" s="78" t="s">
        <v>2</v>
      </c>
      <c r="I77" s="78" t="s">
        <v>1</v>
      </c>
      <c r="J77" s="78" t="s">
        <v>2</v>
      </c>
    </row>
    <row r="78" spans="1:11" ht="61.8" customHeight="1" x14ac:dyDescent="0.25">
      <c r="A78" s="80" t="s">
        <v>83</v>
      </c>
      <c r="B78" s="81">
        <f>ROUND(0.04*1.15,3)</f>
        <v>4.5999999999999999E-2</v>
      </c>
      <c r="C78" s="82">
        <f>F78*I78+G78*J78</f>
        <v>0</v>
      </c>
      <c r="D78" s="83">
        <f>+B78*C78</f>
        <v>0</v>
      </c>
      <c r="E78" s="45"/>
      <c r="F78" s="84">
        <v>0</v>
      </c>
      <c r="G78" s="101">
        <v>0</v>
      </c>
      <c r="I78" s="102">
        <v>0</v>
      </c>
      <c r="J78" s="103">
        <v>0</v>
      </c>
    </row>
    <row r="79" spans="1:11" ht="81" customHeight="1" x14ac:dyDescent="0.25">
      <c r="A79" s="80" t="s">
        <v>84</v>
      </c>
      <c r="B79" s="81">
        <f>ROUND(0.06*1.15,3)</f>
        <v>6.9000000000000006E-2</v>
      </c>
      <c r="C79" s="82">
        <f t="shared" ref="C79:C82" si="11">F79*I79+G79*J79</f>
        <v>0</v>
      </c>
      <c r="D79" s="83">
        <f t="shared" ref="D79:D82" si="12">+B79*C79</f>
        <v>0</v>
      </c>
      <c r="E79" s="45"/>
      <c r="F79" s="84">
        <v>0</v>
      </c>
      <c r="G79" s="104">
        <v>0</v>
      </c>
      <c r="I79" s="86">
        <v>0</v>
      </c>
      <c r="J79" s="87">
        <v>0</v>
      </c>
    </row>
    <row r="80" spans="1:11" ht="38.4" customHeight="1" x14ac:dyDescent="0.25">
      <c r="A80" s="80" t="s">
        <v>85</v>
      </c>
      <c r="B80" s="81">
        <f>ROUND(1.2*1.15,3)</f>
        <v>1.38</v>
      </c>
      <c r="C80" s="82">
        <f t="shared" si="11"/>
        <v>0</v>
      </c>
      <c r="D80" s="83">
        <f t="shared" si="12"/>
        <v>0</v>
      </c>
      <c r="E80" s="45"/>
      <c r="F80" s="84">
        <v>0</v>
      </c>
      <c r="G80" s="104">
        <v>0</v>
      </c>
      <c r="I80" s="86">
        <v>0</v>
      </c>
      <c r="J80" s="87">
        <v>0</v>
      </c>
    </row>
    <row r="81" spans="1:10" ht="46.2" customHeight="1" x14ac:dyDescent="0.25">
      <c r="A81" s="80" t="s">
        <v>86</v>
      </c>
      <c r="B81" s="81">
        <f>ROUND(2*1.15,3)</f>
        <v>2.2999999999999998</v>
      </c>
      <c r="C81" s="82">
        <f t="shared" si="11"/>
        <v>1560</v>
      </c>
      <c r="D81" s="83">
        <f t="shared" si="12"/>
        <v>3587.9999999999995</v>
      </c>
      <c r="E81" s="45"/>
      <c r="F81" s="84">
        <v>4</v>
      </c>
      <c r="G81" s="101">
        <v>0</v>
      </c>
      <c r="I81" s="86">
        <v>390</v>
      </c>
      <c r="J81" s="87">
        <v>0</v>
      </c>
    </row>
    <row r="82" spans="1:10" ht="81" customHeight="1" thickBot="1" x14ac:dyDescent="0.3">
      <c r="A82" s="105" t="s">
        <v>87</v>
      </c>
      <c r="B82" s="106">
        <f>ROUND(0.06*1.15,3)</f>
        <v>6.9000000000000006E-2</v>
      </c>
      <c r="C82" s="82">
        <f t="shared" si="11"/>
        <v>0</v>
      </c>
      <c r="D82" s="91">
        <f t="shared" si="12"/>
        <v>0</v>
      </c>
      <c r="E82" s="45"/>
      <c r="F82" s="92">
        <v>0</v>
      </c>
      <c r="G82" s="107">
        <v>0</v>
      </c>
      <c r="I82" s="94">
        <v>0</v>
      </c>
      <c r="J82" s="95">
        <v>0</v>
      </c>
    </row>
    <row r="83" spans="1:10" ht="30" customHeight="1" thickBot="1" x14ac:dyDescent="0.3"/>
    <row r="84" spans="1:10" ht="30" customHeight="1" x14ac:dyDescent="0.25">
      <c r="A84" s="75" t="s">
        <v>88</v>
      </c>
      <c r="B84" s="108" t="s">
        <v>89</v>
      </c>
      <c r="C84" s="109" t="s">
        <v>90</v>
      </c>
      <c r="D84" s="110" t="s">
        <v>91</v>
      </c>
      <c r="E84" s="111" t="s">
        <v>92</v>
      </c>
    </row>
    <row r="85" spans="1:10" ht="30" customHeight="1" thickBot="1" x14ac:dyDescent="0.3">
      <c r="A85" s="112" t="s">
        <v>22</v>
      </c>
      <c r="B85" s="113">
        <v>1</v>
      </c>
      <c r="C85" s="114">
        <f>ROUND(11*1.15,3)</f>
        <v>12.65</v>
      </c>
      <c r="D85" s="142">
        <f>22*8</f>
        <v>176</v>
      </c>
      <c r="E85" s="91">
        <f>D85*C85*B85</f>
        <v>2226.4</v>
      </c>
    </row>
    <row r="86" spans="1:10" ht="30" customHeight="1" x14ac:dyDescent="0.25"/>
    <row r="87" spans="1:10" ht="30" customHeight="1" x14ac:dyDescent="0.25"/>
    <row r="88" spans="1:10" ht="30" customHeight="1" x14ac:dyDescent="0.25"/>
    <row r="89" spans="1:10" ht="30" customHeight="1" x14ac:dyDescent="0.25"/>
    <row r="90" spans="1:10" ht="30" customHeight="1" x14ac:dyDescent="0.25"/>
    <row r="91" spans="1:10" ht="30" customHeight="1" x14ac:dyDescent="0.25"/>
    <row r="92" spans="1:10" ht="30" customHeight="1" x14ac:dyDescent="0.25"/>
    <row r="93" spans="1:10" ht="30" customHeight="1" x14ac:dyDescent="0.25"/>
    <row r="94" spans="1:10" ht="30" customHeight="1" x14ac:dyDescent="0.25"/>
    <row r="95" spans="1:10" ht="30" customHeight="1" x14ac:dyDescent="0.25"/>
    <row r="96" spans="1:10" ht="30"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30" customHeight="1" x14ac:dyDescent="0.25"/>
    <row r="104" ht="30" customHeight="1" x14ac:dyDescent="0.25"/>
    <row r="105" ht="30" customHeight="1" x14ac:dyDescent="0.25"/>
    <row r="106" ht="30" customHeight="1" x14ac:dyDescent="0.25"/>
    <row r="107" ht="30"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row r="114" ht="30" customHeight="1" x14ac:dyDescent="0.25"/>
    <row r="115" ht="30" customHeight="1" x14ac:dyDescent="0.25"/>
    <row r="116" ht="30" customHeight="1" x14ac:dyDescent="0.25"/>
    <row r="117" ht="30" customHeight="1" x14ac:dyDescent="0.25"/>
    <row r="118" ht="30" customHeight="1" x14ac:dyDescent="0.25"/>
    <row r="119" ht="30" customHeight="1" x14ac:dyDescent="0.25"/>
    <row r="120" ht="30" customHeight="1" x14ac:dyDescent="0.25"/>
    <row r="121" ht="30" customHeight="1" x14ac:dyDescent="0.25"/>
    <row r="122" ht="30" customHeight="1" x14ac:dyDescent="0.25"/>
    <row r="123" ht="30" customHeight="1" x14ac:dyDescent="0.25"/>
    <row r="124" ht="30" customHeight="1" x14ac:dyDescent="0.25"/>
    <row r="125" ht="30" customHeight="1" x14ac:dyDescent="0.25"/>
    <row r="126" ht="30" customHeight="1" x14ac:dyDescent="0.25"/>
    <row r="127" ht="30" customHeight="1" x14ac:dyDescent="0.25"/>
    <row r="128" ht="30" customHeight="1" x14ac:dyDescent="0.25"/>
    <row r="129" ht="30" customHeight="1" x14ac:dyDescent="0.25"/>
    <row r="130" ht="30" customHeight="1" x14ac:dyDescent="0.25"/>
    <row r="131" ht="30" customHeight="1" x14ac:dyDescent="0.25"/>
    <row r="132" ht="30" customHeight="1" x14ac:dyDescent="0.25"/>
    <row r="133" ht="30" customHeight="1" x14ac:dyDescent="0.25"/>
    <row r="134" ht="30" customHeight="1" x14ac:dyDescent="0.25"/>
    <row r="135" ht="30" customHeight="1" x14ac:dyDescent="0.25"/>
    <row r="136" ht="30" customHeight="1" x14ac:dyDescent="0.25"/>
    <row r="137" ht="30" customHeight="1" x14ac:dyDescent="0.25"/>
    <row r="138" ht="30" customHeight="1" x14ac:dyDescent="0.25"/>
    <row r="139" ht="30" customHeight="1" x14ac:dyDescent="0.25"/>
    <row r="140" ht="30" customHeight="1" x14ac:dyDescent="0.25"/>
    <row r="141" ht="30" customHeight="1" x14ac:dyDescent="0.25"/>
    <row r="142" ht="30" customHeight="1" x14ac:dyDescent="0.25"/>
    <row r="143" ht="30" customHeight="1" x14ac:dyDescent="0.25"/>
    <row r="144" ht="30" customHeight="1" x14ac:dyDescent="0.25"/>
    <row r="145" ht="30" customHeight="1" x14ac:dyDescent="0.25"/>
    <row r="146" ht="30" customHeight="1" x14ac:dyDescent="0.25"/>
    <row r="147" ht="30" customHeight="1" x14ac:dyDescent="0.25"/>
    <row r="148" ht="30" customHeight="1" x14ac:dyDescent="0.25"/>
    <row r="149" ht="30" customHeight="1" x14ac:dyDescent="0.25"/>
    <row r="150" ht="30" customHeight="1" x14ac:dyDescent="0.25"/>
    <row r="151" ht="30" customHeight="1" x14ac:dyDescent="0.25"/>
    <row r="152" ht="30" customHeight="1" x14ac:dyDescent="0.25"/>
    <row r="153" ht="30" customHeight="1" x14ac:dyDescent="0.25"/>
    <row r="154" ht="30" customHeight="1" x14ac:dyDescent="0.25"/>
    <row r="155" ht="30" customHeight="1" x14ac:dyDescent="0.25"/>
    <row r="156" ht="30" customHeight="1" x14ac:dyDescent="0.25"/>
    <row r="157" ht="30" customHeight="1" x14ac:dyDescent="0.25"/>
    <row r="158" ht="30" customHeight="1" x14ac:dyDescent="0.25"/>
    <row r="159" ht="30" customHeight="1" x14ac:dyDescent="0.25"/>
    <row r="160" ht="30" customHeight="1" x14ac:dyDescent="0.25"/>
    <row r="161" ht="30" customHeight="1" x14ac:dyDescent="0.25"/>
    <row r="162" ht="30" customHeight="1" x14ac:dyDescent="0.25"/>
    <row r="163" ht="30" customHeight="1" x14ac:dyDescent="0.25"/>
    <row r="164" ht="30" customHeight="1" x14ac:dyDescent="0.25"/>
    <row r="165" ht="30" customHeight="1" x14ac:dyDescent="0.25"/>
    <row r="166" ht="30" customHeight="1" x14ac:dyDescent="0.25"/>
    <row r="167" ht="30" customHeight="1" x14ac:dyDescent="0.25"/>
    <row r="168" ht="30" customHeight="1" x14ac:dyDescent="0.25"/>
    <row r="169" ht="30" customHeight="1" x14ac:dyDescent="0.25"/>
    <row r="170" ht="30" customHeight="1" x14ac:dyDescent="0.25"/>
    <row r="171" ht="30" customHeight="1" x14ac:dyDescent="0.25"/>
    <row r="172" ht="30" customHeight="1" x14ac:dyDescent="0.25"/>
    <row r="173" ht="30" customHeight="1" x14ac:dyDescent="0.25"/>
    <row r="174" ht="30" customHeight="1" x14ac:dyDescent="0.25"/>
    <row r="175" ht="30" customHeight="1" x14ac:dyDescent="0.25"/>
    <row r="176" ht="30" customHeight="1" x14ac:dyDescent="0.25"/>
    <row r="177" ht="30" customHeight="1" x14ac:dyDescent="0.25"/>
    <row r="178" ht="30" customHeight="1" x14ac:dyDescent="0.25"/>
    <row r="179" ht="30" customHeight="1" x14ac:dyDescent="0.25"/>
    <row r="180" ht="30" customHeight="1" x14ac:dyDescent="0.25"/>
    <row r="181" ht="30" customHeight="1" x14ac:dyDescent="0.25"/>
    <row r="182" ht="30" customHeight="1" x14ac:dyDescent="0.25"/>
    <row r="183" ht="30" customHeight="1" x14ac:dyDescent="0.25"/>
    <row r="184" ht="30" customHeight="1" x14ac:dyDescent="0.25"/>
    <row r="185" ht="30" customHeight="1" x14ac:dyDescent="0.25"/>
    <row r="186" ht="30" customHeight="1" x14ac:dyDescent="0.25"/>
    <row r="187" ht="30" customHeight="1" x14ac:dyDescent="0.25"/>
    <row r="188" ht="30" customHeight="1" x14ac:dyDescent="0.25"/>
    <row r="189" ht="30" customHeight="1" x14ac:dyDescent="0.25"/>
    <row r="190" ht="30" customHeight="1" x14ac:dyDescent="0.25"/>
    <row r="191" ht="30" customHeight="1" x14ac:dyDescent="0.25"/>
    <row r="192" ht="30" customHeight="1" x14ac:dyDescent="0.25"/>
    <row r="193" ht="30" customHeight="1" x14ac:dyDescent="0.25"/>
    <row r="194" ht="30" customHeight="1" x14ac:dyDescent="0.25"/>
    <row r="195" ht="30" customHeight="1" x14ac:dyDescent="0.25"/>
    <row r="196" ht="30" customHeight="1" x14ac:dyDescent="0.25"/>
    <row r="197" ht="30" customHeight="1" x14ac:dyDescent="0.25"/>
    <row r="198" ht="30" customHeight="1" x14ac:dyDescent="0.25"/>
    <row r="199" ht="30" customHeight="1" x14ac:dyDescent="0.25"/>
    <row r="200" ht="30" customHeight="1" x14ac:dyDescent="0.25"/>
    <row r="201" ht="30" customHeight="1" x14ac:dyDescent="0.25"/>
    <row r="202" ht="30" customHeight="1" x14ac:dyDescent="0.25"/>
    <row r="203" ht="30" customHeight="1" x14ac:dyDescent="0.25"/>
    <row r="204" ht="30" customHeight="1" x14ac:dyDescent="0.25"/>
    <row r="205" ht="30" customHeight="1" x14ac:dyDescent="0.25"/>
    <row r="206" ht="30" customHeight="1" x14ac:dyDescent="0.25"/>
    <row r="207" ht="30" customHeight="1" x14ac:dyDescent="0.25"/>
    <row r="208" ht="30" customHeight="1" x14ac:dyDescent="0.25"/>
    <row r="209" ht="30" customHeight="1" x14ac:dyDescent="0.25"/>
    <row r="210" ht="30" customHeight="1" x14ac:dyDescent="0.25"/>
    <row r="211" ht="30" customHeight="1" x14ac:dyDescent="0.25"/>
    <row r="212" ht="30" customHeight="1" x14ac:dyDescent="0.25"/>
    <row r="213" ht="30" customHeight="1" x14ac:dyDescent="0.25"/>
    <row r="214" ht="30" customHeight="1" x14ac:dyDescent="0.25"/>
    <row r="215" ht="30" customHeight="1" x14ac:dyDescent="0.25"/>
    <row r="216" ht="30" customHeight="1" x14ac:dyDescent="0.25"/>
    <row r="217" ht="30" customHeight="1" x14ac:dyDescent="0.25"/>
    <row r="218" ht="30" customHeight="1" x14ac:dyDescent="0.25"/>
    <row r="219" ht="30" customHeight="1" x14ac:dyDescent="0.25"/>
    <row r="220" ht="30" customHeight="1" x14ac:dyDescent="0.25"/>
    <row r="221" ht="30" customHeight="1" x14ac:dyDescent="0.25"/>
    <row r="222" ht="30" customHeight="1" x14ac:dyDescent="0.25"/>
    <row r="223" ht="30" customHeight="1" x14ac:dyDescent="0.25"/>
    <row r="224" ht="30" customHeight="1" x14ac:dyDescent="0.25"/>
    <row r="225" ht="30" customHeight="1" x14ac:dyDescent="0.25"/>
    <row r="226" ht="30" customHeight="1" x14ac:dyDescent="0.25"/>
    <row r="227" ht="30" customHeight="1" x14ac:dyDescent="0.25"/>
    <row r="228" ht="30" customHeight="1" x14ac:dyDescent="0.25"/>
    <row r="229" ht="30" customHeight="1" x14ac:dyDescent="0.25"/>
    <row r="230" ht="30" customHeight="1" x14ac:dyDescent="0.25"/>
    <row r="231" ht="30" customHeight="1" x14ac:dyDescent="0.25"/>
    <row r="232" ht="30" customHeight="1" x14ac:dyDescent="0.25"/>
    <row r="233" ht="30" customHeight="1" x14ac:dyDescent="0.25"/>
    <row r="234" ht="30" customHeight="1" x14ac:dyDescent="0.25"/>
    <row r="235" ht="30" customHeight="1" x14ac:dyDescent="0.25"/>
    <row r="236" ht="30" customHeight="1" x14ac:dyDescent="0.25"/>
    <row r="237" ht="30" customHeight="1" x14ac:dyDescent="0.25"/>
    <row r="238" ht="30" customHeight="1" x14ac:dyDescent="0.25"/>
    <row r="239" ht="30" customHeight="1" x14ac:dyDescent="0.25"/>
    <row r="240" ht="30" customHeight="1" x14ac:dyDescent="0.25"/>
    <row r="241" ht="30" customHeight="1" x14ac:dyDescent="0.25"/>
    <row r="242" ht="30" customHeight="1" x14ac:dyDescent="0.25"/>
    <row r="243" ht="30" customHeight="1" x14ac:dyDescent="0.25"/>
    <row r="244" ht="30" customHeight="1" x14ac:dyDescent="0.25"/>
    <row r="245" ht="30" customHeight="1" x14ac:dyDescent="0.25"/>
    <row r="246" ht="30" customHeight="1" x14ac:dyDescent="0.25"/>
    <row r="247" ht="30" customHeight="1" x14ac:dyDescent="0.25"/>
    <row r="248" ht="30" customHeight="1" x14ac:dyDescent="0.25"/>
    <row r="249" ht="30" customHeight="1" x14ac:dyDescent="0.25"/>
    <row r="250" ht="30" customHeight="1" x14ac:dyDescent="0.25"/>
    <row r="251" ht="30" customHeight="1" x14ac:dyDescent="0.25"/>
    <row r="252" ht="30" customHeight="1" x14ac:dyDescent="0.25"/>
    <row r="253" ht="30" customHeight="1" x14ac:dyDescent="0.25"/>
    <row r="254" ht="30" customHeight="1" x14ac:dyDescent="0.25"/>
    <row r="255" ht="30" customHeight="1" x14ac:dyDescent="0.25"/>
    <row r="256" ht="30" customHeight="1" x14ac:dyDescent="0.25"/>
    <row r="257" ht="30" customHeight="1" x14ac:dyDescent="0.25"/>
    <row r="258" ht="30" customHeight="1" x14ac:dyDescent="0.25"/>
    <row r="259" ht="30" customHeight="1" x14ac:dyDescent="0.25"/>
    <row r="260" ht="30" customHeight="1" x14ac:dyDescent="0.25"/>
    <row r="261" ht="30" customHeight="1" x14ac:dyDescent="0.25"/>
    <row r="262" ht="30" customHeight="1" x14ac:dyDescent="0.25"/>
    <row r="263" ht="30" customHeight="1" x14ac:dyDescent="0.25"/>
    <row r="264" ht="30" customHeight="1" x14ac:dyDescent="0.25"/>
    <row r="265" ht="30" customHeight="1" x14ac:dyDescent="0.25"/>
    <row r="266" ht="30" customHeight="1" x14ac:dyDescent="0.25"/>
    <row r="267" ht="30" customHeight="1" x14ac:dyDescent="0.25"/>
    <row r="268" ht="30" customHeight="1" x14ac:dyDescent="0.25"/>
    <row r="269" ht="30" customHeight="1" x14ac:dyDescent="0.25"/>
    <row r="270" ht="30" customHeight="1" x14ac:dyDescent="0.25"/>
    <row r="271" ht="30" customHeight="1" x14ac:dyDescent="0.25"/>
    <row r="272" ht="30" customHeight="1" x14ac:dyDescent="0.25"/>
    <row r="273" ht="30" customHeight="1" x14ac:dyDescent="0.25"/>
    <row r="274" ht="30" customHeight="1" x14ac:dyDescent="0.25"/>
    <row r="275" ht="30" customHeight="1" x14ac:dyDescent="0.25"/>
    <row r="276" ht="30" customHeight="1" x14ac:dyDescent="0.25"/>
    <row r="277" ht="30" customHeight="1" x14ac:dyDescent="0.25"/>
    <row r="278" ht="30" customHeight="1" x14ac:dyDescent="0.25"/>
    <row r="279" ht="30" customHeight="1" x14ac:dyDescent="0.25"/>
    <row r="280" ht="30" customHeight="1" x14ac:dyDescent="0.25"/>
    <row r="281" ht="30" customHeight="1" x14ac:dyDescent="0.25"/>
    <row r="282" ht="30" customHeight="1" x14ac:dyDescent="0.25"/>
    <row r="283" ht="30" customHeight="1" x14ac:dyDescent="0.25"/>
    <row r="284" ht="30" customHeight="1" x14ac:dyDescent="0.25"/>
    <row r="285" ht="30" customHeight="1" x14ac:dyDescent="0.25"/>
    <row r="286" ht="30" customHeight="1" x14ac:dyDescent="0.25"/>
    <row r="287" ht="30" customHeight="1" x14ac:dyDescent="0.25"/>
    <row r="288" ht="30" customHeight="1" x14ac:dyDescent="0.25"/>
    <row r="289" ht="30" customHeight="1" x14ac:dyDescent="0.25"/>
    <row r="290" ht="30" customHeight="1" x14ac:dyDescent="0.25"/>
    <row r="291" ht="30" customHeight="1" x14ac:dyDescent="0.25"/>
    <row r="292" ht="30" customHeight="1" x14ac:dyDescent="0.25"/>
    <row r="293" ht="30" customHeight="1" x14ac:dyDescent="0.25"/>
    <row r="294" ht="30" customHeight="1" x14ac:dyDescent="0.25"/>
    <row r="295" ht="30" customHeight="1" x14ac:dyDescent="0.25"/>
    <row r="296" ht="30" customHeight="1" x14ac:dyDescent="0.25"/>
    <row r="297" ht="30" customHeight="1" x14ac:dyDescent="0.25"/>
    <row r="298" ht="30" customHeight="1" x14ac:dyDescent="0.25"/>
    <row r="299" ht="30" customHeight="1" x14ac:dyDescent="0.25"/>
    <row r="300" ht="30" customHeight="1" x14ac:dyDescent="0.25"/>
    <row r="301" ht="30" customHeight="1" x14ac:dyDescent="0.25"/>
    <row r="302" ht="30" customHeight="1" x14ac:dyDescent="0.25"/>
    <row r="303" ht="30" customHeight="1" x14ac:dyDescent="0.25"/>
    <row r="304" ht="30" customHeight="1" x14ac:dyDescent="0.25"/>
    <row r="305" ht="30" customHeight="1" x14ac:dyDescent="0.25"/>
    <row r="306" ht="30" customHeight="1" x14ac:dyDescent="0.25"/>
    <row r="307" ht="30" customHeight="1" x14ac:dyDescent="0.25"/>
    <row r="308" ht="30" customHeight="1" x14ac:dyDescent="0.25"/>
    <row r="309" ht="30" customHeight="1" x14ac:dyDescent="0.25"/>
    <row r="310" ht="30" customHeight="1" x14ac:dyDescent="0.25"/>
    <row r="311" ht="30" customHeight="1" x14ac:dyDescent="0.25"/>
    <row r="312" ht="30" customHeight="1" x14ac:dyDescent="0.25"/>
    <row r="313" ht="30" customHeight="1" x14ac:dyDescent="0.25"/>
    <row r="314" ht="30" customHeight="1" x14ac:dyDescent="0.25"/>
    <row r="315" ht="30" customHeight="1" x14ac:dyDescent="0.25"/>
    <row r="316" ht="30" customHeight="1" x14ac:dyDescent="0.25"/>
    <row r="317" ht="30" customHeight="1" x14ac:dyDescent="0.25"/>
    <row r="318" ht="30" customHeight="1" x14ac:dyDescent="0.25"/>
    <row r="319" ht="30" customHeight="1" x14ac:dyDescent="0.25"/>
    <row r="320" ht="30" customHeight="1" x14ac:dyDescent="0.25"/>
    <row r="321" ht="30" customHeight="1" x14ac:dyDescent="0.25"/>
    <row r="322" ht="30" customHeight="1" x14ac:dyDescent="0.25"/>
    <row r="323" ht="30" customHeight="1" x14ac:dyDescent="0.25"/>
    <row r="324" ht="30" customHeight="1" x14ac:dyDescent="0.25"/>
    <row r="325" ht="30" customHeight="1" x14ac:dyDescent="0.25"/>
    <row r="326" ht="30" customHeight="1" x14ac:dyDescent="0.25"/>
    <row r="327" ht="30" customHeight="1" x14ac:dyDescent="0.25"/>
    <row r="328" ht="30" customHeight="1" x14ac:dyDescent="0.25"/>
    <row r="329" ht="30" customHeight="1" x14ac:dyDescent="0.25"/>
    <row r="330" ht="30" customHeight="1" x14ac:dyDescent="0.25"/>
    <row r="331" ht="30" customHeight="1" x14ac:dyDescent="0.25"/>
    <row r="332" ht="30" customHeight="1" x14ac:dyDescent="0.25"/>
    <row r="333" ht="30" customHeight="1" x14ac:dyDescent="0.25"/>
    <row r="334" ht="30" customHeight="1" x14ac:dyDescent="0.25"/>
    <row r="335" ht="30" customHeight="1" x14ac:dyDescent="0.25"/>
    <row r="336" ht="30" customHeight="1" x14ac:dyDescent="0.25"/>
    <row r="337" ht="30" customHeight="1" x14ac:dyDescent="0.25"/>
    <row r="338" ht="30" customHeight="1" x14ac:dyDescent="0.25"/>
    <row r="339" ht="30" customHeight="1" x14ac:dyDescent="0.25"/>
    <row r="340" ht="30" customHeight="1" x14ac:dyDescent="0.25"/>
    <row r="341" ht="30" customHeight="1" x14ac:dyDescent="0.25"/>
    <row r="342" ht="30" customHeight="1" x14ac:dyDescent="0.25"/>
    <row r="343" ht="30" customHeight="1" x14ac:dyDescent="0.25"/>
    <row r="344" ht="30" customHeight="1" x14ac:dyDescent="0.25"/>
    <row r="345" ht="30" customHeight="1" x14ac:dyDescent="0.25"/>
    <row r="346" ht="30" customHeight="1" x14ac:dyDescent="0.25"/>
    <row r="347" ht="30" customHeight="1" x14ac:dyDescent="0.25"/>
    <row r="348" ht="30" customHeight="1" x14ac:dyDescent="0.25"/>
    <row r="349" ht="30" customHeight="1" x14ac:dyDescent="0.25"/>
    <row r="350" ht="30" customHeight="1" x14ac:dyDescent="0.25"/>
    <row r="351" ht="30" customHeight="1" x14ac:dyDescent="0.25"/>
    <row r="352" ht="30" customHeight="1" x14ac:dyDescent="0.25"/>
    <row r="353" ht="30" customHeight="1" x14ac:dyDescent="0.25"/>
    <row r="354" ht="30" customHeight="1" x14ac:dyDescent="0.25"/>
    <row r="355" ht="30" customHeight="1" x14ac:dyDescent="0.25"/>
    <row r="356" ht="30" customHeight="1" x14ac:dyDescent="0.25"/>
    <row r="357" ht="30" customHeight="1" x14ac:dyDescent="0.25"/>
    <row r="358" ht="30" customHeight="1" x14ac:dyDescent="0.25"/>
    <row r="359" ht="30" customHeight="1" x14ac:dyDescent="0.25"/>
    <row r="360" ht="30" customHeight="1" x14ac:dyDescent="0.25"/>
    <row r="361" ht="30" customHeight="1" x14ac:dyDescent="0.25"/>
    <row r="362" ht="30" customHeight="1" x14ac:dyDescent="0.25"/>
    <row r="363" ht="30" customHeight="1" x14ac:dyDescent="0.25"/>
    <row r="364" ht="30" customHeight="1" x14ac:dyDescent="0.25"/>
    <row r="365" ht="30" customHeight="1" x14ac:dyDescent="0.25"/>
    <row r="366" ht="30" customHeight="1" x14ac:dyDescent="0.25"/>
    <row r="367" ht="30" customHeight="1" x14ac:dyDescent="0.25"/>
    <row r="368" ht="30" customHeight="1" x14ac:dyDescent="0.25"/>
    <row r="369" ht="30" customHeight="1" x14ac:dyDescent="0.25"/>
    <row r="370" ht="30" customHeight="1" x14ac:dyDescent="0.25"/>
    <row r="371" ht="30" customHeight="1" x14ac:dyDescent="0.25"/>
    <row r="372" ht="30" customHeight="1" x14ac:dyDescent="0.25"/>
    <row r="373" ht="30" customHeight="1" x14ac:dyDescent="0.25"/>
    <row r="374" ht="30" customHeight="1" x14ac:dyDescent="0.25"/>
    <row r="375" ht="30" customHeight="1" x14ac:dyDescent="0.25"/>
    <row r="376" ht="30" customHeight="1" x14ac:dyDescent="0.25"/>
    <row r="377" ht="30" customHeight="1" x14ac:dyDescent="0.25"/>
    <row r="378" ht="30" customHeight="1" x14ac:dyDescent="0.25"/>
    <row r="379" ht="30" customHeight="1" x14ac:dyDescent="0.25"/>
    <row r="380" ht="30" customHeight="1" x14ac:dyDescent="0.25"/>
    <row r="381" ht="30" customHeight="1" x14ac:dyDescent="0.25"/>
    <row r="382" ht="30" customHeight="1" x14ac:dyDescent="0.25"/>
    <row r="383" ht="30" customHeight="1" x14ac:dyDescent="0.25"/>
    <row r="384" ht="30" customHeight="1" x14ac:dyDescent="0.25"/>
    <row r="385" ht="30" customHeight="1" x14ac:dyDescent="0.25"/>
    <row r="386" ht="30" customHeight="1" x14ac:dyDescent="0.25"/>
    <row r="387" ht="30" customHeight="1" x14ac:dyDescent="0.25"/>
    <row r="388" ht="30" customHeight="1" x14ac:dyDescent="0.25"/>
    <row r="389" ht="30" customHeight="1" x14ac:dyDescent="0.25"/>
    <row r="390" ht="30" customHeight="1" x14ac:dyDescent="0.25"/>
    <row r="391" ht="30" customHeight="1" x14ac:dyDescent="0.25"/>
    <row r="392" ht="30" customHeight="1" x14ac:dyDescent="0.25"/>
    <row r="393" ht="30" customHeight="1" x14ac:dyDescent="0.25"/>
    <row r="394" ht="30" customHeight="1" x14ac:dyDescent="0.25"/>
    <row r="395" ht="30" customHeight="1" x14ac:dyDescent="0.25"/>
    <row r="396" ht="30" customHeight="1" x14ac:dyDescent="0.25"/>
    <row r="397" ht="30" customHeight="1" x14ac:dyDescent="0.25"/>
    <row r="398" ht="30" customHeight="1" x14ac:dyDescent="0.25"/>
    <row r="399" ht="30" customHeight="1" x14ac:dyDescent="0.25"/>
    <row r="400" ht="30" customHeight="1" x14ac:dyDescent="0.25"/>
    <row r="401" ht="30" customHeight="1" x14ac:dyDescent="0.25"/>
    <row r="402" ht="30" customHeight="1" x14ac:dyDescent="0.25"/>
    <row r="403" ht="30" customHeight="1" x14ac:dyDescent="0.25"/>
    <row r="404" ht="30" customHeight="1" x14ac:dyDescent="0.25"/>
    <row r="405" ht="30" customHeight="1" x14ac:dyDescent="0.25"/>
    <row r="406" ht="30" customHeight="1" x14ac:dyDescent="0.25"/>
    <row r="407" ht="30" customHeight="1" x14ac:dyDescent="0.25"/>
    <row r="408" ht="30" customHeight="1" x14ac:dyDescent="0.25"/>
    <row r="409" ht="30" customHeight="1" x14ac:dyDescent="0.25"/>
    <row r="410" ht="30" customHeight="1" x14ac:dyDescent="0.25"/>
    <row r="411" ht="30" customHeight="1" x14ac:dyDescent="0.25"/>
    <row r="412" ht="30" customHeight="1" x14ac:dyDescent="0.25"/>
    <row r="413" ht="30" customHeight="1" x14ac:dyDescent="0.25"/>
    <row r="414" ht="30" customHeight="1" x14ac:dyDescent="0.25"/>
    <row r="415" ht="30" customHeight="1" x14ac:dyDescent="0.25"/>
    <row r="416" ht="30" customHeight="1" x14ac:dyDescent="0.25"/>
    <row r="417" ht="30" customHeight="1" x14ac:dyDescent="0.25"/>
    <row r="418" ht="30" customHeight="1" x14ac:dyDescent="0.25"/>
    <row r="419" ht="30" customHeight="1" x14ac:dyDescent="0.25"/>
    <row r="420" ht="30" customHeight="1" x14ac:dyDescent="0.25"/>
    <row r="421" ht="30" customHeight="1" x14ac:dyDescent="0.25"/>
    <row r="422" ht="30" customHeight="1" x14ac:dyDescent="0.25"/>
    <row r="423" ht="30" customHeight="1" x14ac:dyDescent="0.25"/>
    <row r="424" ht="30" customHeight="1" x14ac:dyDescent="0.25"/>
    <row r="425" ht="30" customHeight="1" x14ac:dyDescent="0.25"/>
    <row r="426" ht="30" customHeight="1" x14ac:dyDescent="0.25"/>
    <row r="427" ht="30" customHeight="1" x14ac:dyDescent="0.25"/>
    <row r="428" ht="30" customHeight="1" x14ac:dyDescent="0.25"/>
    <row r="429" ht="30" customHeight="1" x14ac:dyDescent="0.25"/>
    <row r="430" ht="30" customHeight="1" x14ac:dyDescent="0.25"/>
    <row r="431" ht="30" customHeight="1" x14ac:dyDescent="0.25"/>
    <row r="432" ht="30" customHeight="1" x14ac:dyDescent="0.25"/>
    <row r="433" ht="30" customHeight="1" x14ac:dyDescent="0.25"/>
    <row r="434" ht="30" customHeight="1" x14ac:dyDescent="0.25"/>
    <row r="435" ht="30" customHeight="1" x14ac:dyDescent="0.25"/>
    <row r="436" ht="30" customHeight="1" x14ac:dyDescent="0.25"/>
    <row r="437" ht="30" customHeight="1" x14ac:dyDescent="0.25"/>
    <row r="438" ht="30" customHeight="1" x14ac:dyDescent="0.25"/>
    <row r="439" ht="30" customHeight="1" x14ac:dyDescent="0.25"/>
    <row r="440" ht="30" customHeight="1" x14ac:dyDescent="0.25"/>
    <row r="441" ht="30" customHeight="1" x14ac:dyDescent="0.25"/>
    <row r="442" ht="30" customHeight="1" x14ac:dyDescent="0.25"/>
    <row r="443" ht="30" customHeight="1" x14ac:dyDescent="0.25"/>
    <row r="444" ht="30" customHeight="1" x14ac:dyDescent="0.25"/>
    <row r="445" ht="30" customHeight="1" x14ac:dyDescent="0.25"/>
    <row r="446" ht="30" customHeight="1" x14ac:dyDescent="0.25"/>
    <row r="447" ht="30" customHeight="1" x14ac:dyDescent="0.25"/>
    <row r="448" ht="30" customHeight="1" x14ac:dyDescent="0.25"/>
    <row r="449" ht="30" customHeight="1" x14ac:dyDescent="0.25"/>
    <row r="450" ht="30" customHeight="1" x14ac:dyDescent="0.25"/>
    <row r="451" ht="30" customHeight="1" x14ac:dyDescent="0.25"/>
    <row r="452" ht="30" customHeight="1" x14ac:dyDescent="0.25"/>
    <row r="453" ht="30" customHeight="1" x14ac:dyDescent="0.25"/>
    <row r="454" ht="30" customHeight="1" x14ac:dyDescent="0.25"/>
    <row r="455" ht="30" customHeight="1" x14ac:dyDescent="0.25"/>
    <row r="456" ht="30" customHeight="1" x14ac:dyDescent="0.25"/>
    <row r="457" ht="30" customHeight="1" x14ac:dyDescent="0.25"/>
    <row r="458" ht="30" customHeight="1" x14ac:dyDescent="0.25"/>
    <row r="459" ht="30" customHeight="1" x14ac:dyDescent="0.25"/>
    <row r="460" ht="30" customHeight="1" x14ac:dyDescent="0.25"/>
    <row r="461" ht="30" customHeight="1" x14ac:dyDescent="0.25"/>
    <row r="462" ht="30" customHeight="1" x14ac:dyDescent="0.25"/>
    <row r="463" ht="30" customHeight="1" x14ac:dyDescent="0.25"/>
    <row r="464" ht="30" customHeight="1" x14ac:dyDescent="0.25"/>
    <row r="465" ht="30" customHeight="1" x14ac:dyDescent="0.25"/>
    <row r="466" ht="30" customHeight="1" x14ac:dyDescent="0.25"/>
    <row r="467" ht="30" customHeight="1" x14ac:dyDescent="0.25"/>
    <row r="468" ht="30" customHeight="1" x14ac:dyDescent="0.25"/>
    <row r="469" ht="30" customHeight="1" x14ac:dyDescent="0.25"/>
    <row r="470" ht="30" customHeight="1" x14ac:dyDescent="0.25"/>
    <row r="471" ht="30" customHeight="1" x14ac:dyDescent="0.25"/>
    <row r="472" ht="30" customHeight="1" x14ac:dyDescent="0.25"/>
    <row r="473" ht="30" customHeight="1" x14ac:dyDescent="0.25"/>
    <row r="474" ht="30" customHeight="1" x14ac:dyDescent="0.25"/>
    <row r="475" ht="30" customHeight="1" x14ac:dyDescent="0.25"/>
    <row r="476" ht="30" customHeight="1" x14ac:dyDescent="0.25"/>
    <row r="477" ht="30" customHeight="1" x14ac:dyDescent="0.25"/>
    <row r="478" ht="30" customHeight="1" x14ac:dyDescent="0.25"/>
    <row r="479" ht="30" customHeight="1" x14ac:dyDescent="0.25"/>
    <row r="480" ht="30" customHeight="1" x14ac:dyDescent="0.25"/>
    <row r="481" ht="30" customHeight="1" x14ac:dyDescent="0.25"/>
    <row r="482" ht="30" customHeight="1" x14ac:dyDescent="0.25"/>
    <row r="483" ht="30" customHeight="1" x14ac:dyDescent="0.25"/>
    <row r="484" ht="30" customHeight="1" x14ac:dyDescent="0.25"/>
    <row r="485" ht="30" customHeight="1" x14ac:dyDescent="0.25"/>
    <row r="486" ht="30" customHeight="1" x14ac:dyDescent="0.25"/>
    <row r="487" ht="30" customHeight="1" x14ac:dyDescent="0.25"/>
    <row r="488" ht="30" customHeight="1" x14ac:dyDescent="0.25"/>
    <row r="489" ht="30" customHeight="1" x14ac:dyDescent="0.25"/>
    <row r="490" ht="30" customHeight="1" x14ac:dyDescent="0.25"/>
    <row r="491" ht="30" customHeight="1" x14ac:dyDescent="0.25"/>
    <row r="492" ht="30" customHeight="1" x14ac:dyDescent="0.25"/>
    <row r="493" ht="30" customHeight="1" x14ac:dyDescent="0.25"/>
    <row r="494" ht="30" customHeight="1" x14ac:dyDescent="0.25"/>
    <row r="495" ht="30" customHeight="1" x14ac:dyDescent="0.25"/>
    <row r="496" ht="30" customHeight="1" x14ac:dyDescent="0.25"/>
    <row r="497" ht="30" customHeight="1" x14ac:dyDescent="0.25"/>
    <row r="498" ht="30" customHeight="1" x14ac:dyDescent="0.25"/>
    <row r="499" ht="30" customHeight="1" x14ac:dyDescent="0.25"/>
    <row r="500" ht="30" customHeight="1" x14ac:dyDescent="0.25"/>
    <row r="501" ht="30" customHeight="1" x14ac:dyDescent="0.25"/>
    <row r="502" ht="30" customHeight="1" x14ac:dyDescent="0.25"/>
    <row r="503" ht="30" customHeight="1" x14ac:dyDescent="0.25"/>
    <row r="504" ht="30" customHeight="1" x14ac:dyDescent="0.25"/>
    <row r="505" ht="30" customHeight="1" x14ac:dyDescent="0.25"/>
    <row r="506" ht="30" customHeight="1" x14ac:dyDescent="0.25"/>
    <row r="507" ht="30" customHeight="1" x14ac:dyDescent="0.25"/>
    <row r="508" ht="30" customHeight="1" x14ac:dyDescent="0.25"/>
    <row r="509" ht="30" customHeight="1" x14ac:dyDescent="0.25"/>
    <row r="510" ht="30" customHeight="1" x14ac:dyDescent="0.25"/>
    <row r="511" ht="30" customHeight="1" x14ac:dyDescent="0.25"/>
    <row r="512" ht="30" customHeight="1" x14ac:dyDescent="0.25"/>
    <row r="513" ht="30" customHeight="1" x14ac:dyDescent="0.25"/>
    <row r="514" ht="30" customHeight="1" x14ac:dyDescent="0.25"/>
    <row r="515" ht="30" customHeight="1" x14ac:dyDescent="0.25"/>
    <row r="516" ht="30" customHeight="1" x14ac:dyDescent="0.25"/>
    <row r="517" ht="30" customHeight="1" x14ac:dyDescent="0.25"/>
    <row r="518" ht="30" customHeight="1" x14ac:dyDescent="0.25"/>
    <row r="519" ht="30" customHeight="1" x14ac:dyDescent="0.25"/>
    <row r="520" ht="30" customHeight="1" x14ac:dyDescent="0.25"/>
    <row r="521" ht="30" customHeight="1" x14ac:dyDescent="0.25"/>
    <row r="522" ht="30" customHeight="1" x14ac:dyDescent="0.25"/>
    <row r="523" ht="30" customHeight="1" x14ac:dyDescent="0.25"/>
    <row r="524" ht="30" customHeight="1" x14ac:dyDescent="0.25"/>
    <row r="525" ht="30" customHeight="1" x14ac:dyDescent="0.25"/>
    <row r="526" ht="30" customHeight="1" x14ac:dyDescent="0.25"/>
    <row r="527" ht="30" customHeight="1" x14ac:dyDescent="0.25"/>
    <row r="528" ht="30" customHeight="1" x14ac:dyDescent="0.25"/>
    <row r="529" ht="30" customHeight="1" x14ac:dyDescent="0.25"/>
    <row r="530" ht="30" customHeight="1" x14ac:dyDescent="0.25"/>
    <row r="531" ht="30" customHeight="1" x14ac:dyDescent="0.25"/>
    <row r="532" ht="30" customHeight="1" x14ac:dyDescent="0.25"/>
    <row r="533" ht="30" customHeight="1" x14ac:dyDescent="0.25"/>
    <row r="534" ht="30" customHeight="1" x14ac:dyDescent="0.25"/>
    <row r="535" ht="30" customHeight="1" x14ac:dyDescent="0.25"/>
    <row r="536" ht="30" customHeight="1" x14ac:dyDescent="0.25"/>
    <row r="537" ht="30" customHeight="1" x14ac:dyDescent="0.25"/>
    <row r="538" ht="30" customHeight="1" x14ac:dyDescent="0.25"/>
    <row r="539" ht="30" customHeight="1" x14ac:dyDescent="0.25"/>
    <row r="540" ht="30" customHeight="1" x14ac:dyDescent="0.25"/>
    <row r="541" ht="30" customHeight="1" x14ac:dyDescent="0.25"/>
    <row r="542" ht="30" customHeight="1" x14ac:dyDescent="0.25"/>
    <row r="543" ht="30" customHeight="1" x14ac:dyDescent="0.25"/>
    <row r="544" ht="30" customHeight="1" x14ac:dyDescent="0.25"/>
    <row r="545" ht="30" customHeight="1" x14ac:dyDescent="0.25"/>
    <row r="546" ht="30" customHeight="1" x14ac:dyDescent="0.25"/>
    <row r="547" ht="30" customHeight="1" x14ac:dyDescent="0.25"/>
    <row r="548" ht="30" customHeight="1" x14ac:dyDescent="0.25"/>
    <row r="549" ht="30" customHeight="1" x14ac:dyDescent="0.25"/>
    <row r="550" ht="30" customHeight="1" x14ac:dyDescent="0.25"/>
    <row r="551" ht="30" customHeight="1" x14ac:dyDescent="0.25"/>
    <row r="552" ht="30" customHeight="1" x14ac:dyDescent="0.25"/>
    <row r="553" ht="30" customHeight="1" x14ac:dyDescent="0.25"/>
    <row r="554" ht="30" customHeight="1" x14ac:dyDescent="0.25"/>
    <row r="555" ht="30" customHeight="1" x14ac:dyDescent="0.25"/>
    <row r="556" ht="30" customHeight="1" x14ac:dyDescent="0.25"/>
    <row r="557" ht="30" customHeight="1" x14ac:dyDescent="0.25"/>
    <row r="558" ht="30" customHeight="1" x14ac:dyDescent="0.25"/>
    <row r="559" ht="30" customHeight="1" x14ac:dyDescent="0.25"/>
    <row r="560" ht="30" customHeight="1" x14ac:dyDescent="0.25"/>
    <row r="561" ht="30" customHeight="1" x14ac:dyDescent="0.25"/>
    <row r="562" ht="30" customHeight="1" x14ac:dyDescent="0.25"/>
    <row r="563" ht="30" customHeight="1" x14ac:dyDescent="0.25"/>
    <row r="564" ht="30" customHeight="1" x14ac:dyDescent="0.25"/>
    <row r="565" ht="30" customHeight="1" x14ac:dyDescent="0.25"/>
    <row r="566" ht="30" customHeight="1" x14ac:dyDescent="0.25"/>
    <row r="567" ht="30" customHeight="1" x14ac:dyDescent="0.25"/>
    <row r="568" ht="30" customHeight="1" x14ac:dyDescent="0.25"/>
    <row r="569" ht="30" customHeight="1" x14ac:dyDescent="0.25"/>
    <row r="570" ht="30" customHeight="1" x14ac:dyDescent="0.25"/>
    <row r="571" ht="30" customHeight="1" x14ac:dyDescent="0.25"/>
    <row r="572" ht="30" customHeight="1" x14ac:dyDescent="0.25"/>
    <row r="573" ht="30" customHeight="1" x14ac:dyDescent="0.25"/>
    <row r="574" ht="30" customHeight="1" x14ac:dyDescent="0.25"/>
    <row r="575" ht="30" customHeight="1" x14ac:dyDescent="0.25"/>
    <row r="576" ht="30" customHeight="1" x14ac:dyDescent="0.25"/>
    <row r="577" ht="30" customHeight="1" x14ac:dyDescent="0.25"/>
    <row r="578" ht="30" customHeight="1" x14ac:dyDescent="0.25"/>
    <row r="579" ht="30" customHeight="1" x14ac:dyDescent="0.25"/>
    <row r="580" ht="30" customHeight="1" x14ac:dyDescent="0.25"/>
    <row r="581" ht="30" customHeight="1" x14ac:dyDescent="0.25"/>
    <row r="582" ht="30" customHeight="1" x14ac:dyDescent="0.25"/>
    <row r="583" ht="30" customHeight="1" x14ac:dyDescent="0.25"/>
    <row r="584" ht="30" customHeight="1" x14ac:dyDescent="0.25"/>
    <row r="585" ht="30" customHeight="1" x14ac:dyDescent="0.25"/>
    <row r="586" ht="30" customHeight="1" x14ac:dyDescent="0.25"/>
    <row r="587" ht="30" customHeight="1" x14ac:dyDescent="0.25"/>
    <row r="588" ht="30" customHeight="1" x14ac:dyDescent="0.25"/>
    <row r="589" ht="30" customHeight="1" x14ac:dyDescent="0.25"/>
    <row r="590" ht="30" customHeight="1" x14ac:dyDescent="0.25"/>
    <row r="591" ht="30" customHeight="1" x14ac:dyDescent="0.25"/>
    <row r="592" ht="30" customHeight="1" x14ac:dyDescent="0.25"/>
    <row r="593" ht="30" customHeight="1" x14ac:dyDescent="0.25"/>
    <row r="594" ht="30" customHeight="1" x14ac:dyDescent="0.25"/>
    <row r="595" ht="30" customHeight="1" x14ac:dyDescent="0.25"/>
    <row r="596" ht="30" customHeight="1" x14ac:dyDescent="0.25"/>
    <row r="597" ht="30" customHeight="1" x14ac:dyDescent="0.25"/>
    <row r="598" ht="30" customHeight="1" x14ac:dyDescent="0.25"/>
    <row r="599" ht="30" customHeight="1" x14ac:dyDescent="0.25"/>
    <row r="600" ht="30" customHeight="1" x14ac:dyDescent="0.25"/>
    <row r="601" ht="30" customHeight="1" x14ac:dyDescent="0.25"/>
    <row r="602" ht="30" customHeight="1" x14ac:dyDescent="0.25"/>
    <row r="603" ht="30" customHeight="1" x14ac:dyDescent="0.25"/>
    <row r="604" ht="30" customHeight="1" x14ac:dyDescent="0.25"/>
    <row r="605" ht="30" customHeight="1" x14ac:dyDescent="0.25"/>
    <row r="606" ht="30" customHeight="1" x14ac:dyDescent="0.25"/>
    <row r="607" ht="30" customHeight="1" x14ac:dyDescent="0.25"/>
    <row r="608" ht="30" customHeight="1" x14ac:dyDescent="0.25"/>
    <row r="609" ht="30" customHeight="1" x14ac:dyDescent="0.25"/>
    <row r="610" ht="30" customHeight="1" x14ac:dyDescent="0.25"/>
    <row r="611" ht="30" customHeight="1" x14ac:dyDescent="0.25"/>
    <row r="612" ht="30" customHeight="1" x14ac:dyDescent="0.25"/>
    <row r="613" ht="30" customHeight="1" x14ac:dyDescent="0.25"/>
    <row r="614" ht="30" customHeight="1" x14ac:dyDescent="0.25"/>
    <row r="615" ht="30" customHeight="1" x14ac:dyDescent="0.25"/>
    <row r="616" ht="30" customHeight="1" x14ac:dyDescent="0.25"/>
    <row r="617" ht="30" customHeight="1" x14ac:dyDescent="0.25"/>
    <row r="618" ht="30" customHeight="1" x14ac:dyDescent="0.25"/>
    <row r="619" ht="30" customHeight="1" x14ac:dyDescent="0.25"/>
    <row r="620" ht="30" customHeight="1" x14ac:dyDescent="0.25"/>
    <row r="621" ht="30" customHeight="1" x14ac:dyDescent="0.25"/>
    <row r="622" ht="30" customHeight="1" x14ac:dyDescent="0.25"/>
    <row r="623" ht="30" customHeight="1" x14ac:dyDescent="0.25"/>
    <row r="624" ht="30" customHeight="1" x14ac:dyDescent="0.25"/>
    <row r="625" ht="30" customHeight="1" x14ac:dyDescent="0.25"/>
    <row r="626" ht="30" customHeight="1" x14ac:dyDescent="0.25"/>
    <row r="627" ht="30" customHeight="1" x14ac:dyDescent="0.25"/>
    <row r="628" ht="30" customHeight="1" x14ac:dyDescent="0.25"/>
    <row r="629" ht="30" customHeight="1" x14ac:dyDescent="0.25"/>
    <row r="630" ht="30" customHeight="1" x14ac:dyDescent="0.25"/>
    <row r="631" ht="30" customHeight="1" x14ac:dyDescent="0.25"/>
    <row r="632" ht="30" customHeight="1" x14ac:dyDescent="0.25"/>
    <row r="633" ht="30" customHeight="1" x14ac:dyDescent="0.25"/>
    <row r="634" ht="30" customHeight="1" x14ac:dyDescent="0.25"/>
    <row r="635" ht="30" customHeight="1" x14ac:dyDescent="0.25"/>
    <row r="636" ht="30" customHeight="1" x14ac:dyDescent="0.25"/>
    <row r="637" ht="30" customHeight="1" x14ac:dyDescent="0.25"/>
    <row r="638" ht="30" customHeight="1" x14ac:dyDescent="0.25"/>
    <row r="639" ht="30" customHeight="1" x14ac:dyDescent="0.25"/>
    <row r="640" ht="30" customHeight="1" x14ac:dyDescent="0.25"/>
    <row r="641" ht="30" customHeight="1" x14ac:dyDescent="0.25"/>
    <row r="642" ht="30" customHeight="1" x14ac:dyDescent="0.25"/>
    <row r="643" ht="30" customHeight="1" x14ac:dyDescent="0.25"/>
    <row r="644" ht="30" customHeight="1" x14ac:dyDescent="0.25"/>
    <row r="645" ht="30" customHeight="1" x14ac:dyDescent="0.25"/>
    <row r="646" ht="30" customHeight="1" x14ac:dyDescent="0.25"/>
    <row r="647" ht="30" customHeight="1" x14ac:dyDescent="0.25"/>
    <row r="648" ht="30" customHeight="1" x14ac:dyDescent="0.25"/>
    <row r="649" ht="30" customHeight="1" x14ac:dyDescent="0.25"/>
    <row r="650" ht="30" customHeight="1" x14ac:dyDescent="0.25"/>
    <row r="651" ht="30" customHeight="1" x14ac:dyDescent="0.25"/>
    <row r="652" ht="30" customHeight="1" x14ac:dyDescent="0.25"/>
    <row r="653" ht="30" customHeight="1" x14ac:dyDescent="0.25"/>
    <row r="654" ht="30" customHeight="1" x14ac:dyDescent="0.25"/>
    <row r="655" ht="30" customHeight="1" x14ac:dyDescent="0.25"/>
    <row r="656" ht="30" customHeight="1" x14ac:dyDescent="0.25"/>
    <row r="657" ht="30" customHeight="1" x14ac:dyDescent="0.25"/>
    <row r="658" ht="30" customHeight="1" x14ac:dyDescent="0.25"/>
    <row r="659" ht="30" customHeight="1" x14ac:dyDescent="0.25"/>
    <row r="660" ht="30" customHeight="1" x14ac:dyDescent="0.25"/>
    <row r="661" ht="30" customHeight="1" x14ac:dyDescent="0.25"/>
    <row r="662" ht="30" customHeight="1" x14ac:dyDescent="0.25"/>
    <row r="663" ht="30" customHeight="1" x14ac:dyDescent="0.25"/>
    <row r="664" ht="30" customHeight="1" x14ac:dyDescent="0.25"/>
    <row r="665" ht="30" customHeight="1" x14ac:dyDescent="0.25"/>
    <row r="666" ht="30" customHeight="1" x14ac:dyDescent="0.25"/>
    <row r="667" ht="30" customHeight="1" x14ac:dyDescent="0.25"/>
    <row r="668" ht="30" customHeight="1" x14ac:dyDescent="0.25"/>
    <row r="669" ht="30" customHeight="1" x14ac:dyDescent="0.25"/>
    <row r="670" ht="30" customHeight="1" x14ac:dyDescent="0.25"/>
    <row r="671" ht="30" customHeight="1" x14ac:dyDescent="0.25"/>
    <row r="672" ht="30" customHeight="1" x14ac:dyDescent="0.25"/>
    <row r="673" ht="30" customHeight="1" x14ac:dyDescent="0.25"/>
    <row r="674" ht="30" customHeight="1" x14ac:dyDescent="0.25"/>
    <row r="675" ht="30" customHeight="1" x14ac:dyDescent="0.25"/>
    <row r="676" ht="30" customHeight="1" x14ac:dyDescent="0.25"/>
    <row r="677" ht="30" customHeight="1" x14ac:dyDescent="0.25"/>
    <row r="678" ht="30" customHeight="1" x14ac:dyDescent="0.25"/>
    <row r="679" ht="30" customHeight="1" x14ac:dyDescent="0.25"/>
    <row r="680" ht="30" customHeight="1" x14ac:dyDescent="0.25"/>
    <row r="681" ht="30" customHeight="1" x14ac:dyDescent="0.25"/>
    <row r="682" ht="30" customHeight="1" x14ac:dyDescent="0.25"/>
    <row r="683" ht="30" customHeight="1" x14ac:dyDescent="0.25"/>
    <row r="684" ht="30" customHeight="1" x14ac:dyDescent="0.25"/>
    <row r="685" ht="30" customHeight="1" x14ac:dyDescent="0.25"/>
    <row r="686" ht="30" customHeight="1" x14ac:dyDescent="0.25"/>
    <row r="687" ht="30" customHeight="1" x14ac:dyDescent="0.25"/>
    <row r="688" ht="30" customHeight="1" x14ac:dyDescent="0.25"/>
    <row r="689" ht="30" customHeight="1" x14ac:dyDescent="0.25"/>
    <row r="690" ht="30" customHeight="1" x14ac:dyDescent="0.25"/>
    <row r="691" ht="30" customHeight="1" x14ac:dyDescent="0.25"/>
    <row r="692" ht="30" customHeight="1" x14ac:dyDescent="0.25"/>
    <row r="693" ht="30" customHeight="1" x14ac:dyDescent="0.25"/>
    <row r="694" ht="30" customHeight="1" x14ac:dyDescent="0.25"/>
    <row r="695" ht="30" customHeight="1" x14ac:dyDescent="0.25"/>
    <row r="696" ht="30" customHeight="1" x14ac:dyDescent="0.25"/>
    <row r="697" ht="30" customHeight="1" x14ac:dyDescent="0.25"/>
    <row r="698" ht="30" customHeight="1" x14ac:dyDescent="0.25"/>
    <row r="699" ht="30" customHeight="1" x14ac:dyDescent="0.25"/>
    <row r="700" ht="30" customHeight="1" x14ac:dyDescent="0.25"/>
    <row r="701" ht="30" customHeight="1" x14ac:dyDescent="0.25"/>
    <row r="702" ht="30" customHeight="1" x14ac:dyDescent="0.25"/>
    <row r="703" ht="30" customHeight="1" x14ac:dyDescent="0.25"/>
    <row r="704" ht="30" customHeight="1" x14ac:dyDescent="0.25"/>
    <row r="705" ht="30" customHeight="1" x14ac:dyDescent="0.25"/>
    <row r="706" ht="30" customHeight="1" x14ac:dyDescent="0.25"/>
    <row r="707" ht="30" customHeight="1" x14ac:dyDescent="0.25"/>
    <row r="708" ht="30" customHeight="1" x14ac:dyDescent="0.25"/>
    <row r="709" ht="30" customHeight="1" x14ac:dyDescent="0.25"/>
    <row r="710" ht="30" customHeight="1" x14ac:dyDescent="0.25"/>
    <row r="711" ht="30" customHeight="1" x14ac:dyDescent="0.25"/>
    <row r="712" ht="30" customHeight="1" x14ac:dyDescent="0.25"/>
    <row r="713" ht="30" customHeight="1" x14ac:dyDescent="0.25"/>
    <row r="714" ht="30" customHeight="1" x14ac:dyDescent="0.25"/>
    <row r="715" ht="30" customHeight="1" x14ac:dyDescent="0.25"/>
    <row r="716" ht="30" customHeight="1" x14ac:dyDescent="0.25"/>
    <row r="717" ht="30" customHeight="1" x14ac:dyDescent="0.25"/>
    <row r="718" ht="30" customHeight="1" x14ac:dyDescent="0.25"/>
    <row r="719" ht="30" customHeight="1" x14ac:dyDescent="0.25"/>
    <row r="720" ht="30" customHeight="1" x14ac:dyDescent="0.25"/>
    <row r="721" ht="30" customHeight="1" x14ac:dyDescent="0.25"/>
    <row r="722" ht="30" customHeight="1" x14ac:dyDescent="0.25"/>
    <row r="723" ht="30" customHeight="1" x14ac:dyDescent="0.25"/>
    <row r="724" ht="30" customHeight="1" x14ac:dyDescent="0.25"/>
    <row r="725" ht="30" customHeight="1" x14ac:dyDescent="0.25"/>
    <row r="726" ht="30" customHeight="1" x14ac:dyDescent="0.25"/>
    <row r="727" ht="30" customHeight="1" x14ac:dyDescent="0.25"/>
    <row r="728" ht="30" customHeight="1" x14ac:dyDescent="0.25"/>
    <row r="729" ht="30" customHeight="1" x14ac:dyDescent="0.25"/>
    <row r="730" ht="30" customHeight="1" x14ac:dyDescent="0.25"/>
    <row r="731" ht="30" customHeight="1" x14ac:dyDescent="0.25"/>
    <row r="732" ht="30" customHeight="1" x14ac:dyDescent="0.25"/>
    <row r="733" ht="30" customHeight="1" x14ac:dyDescent="0.25"/>
    <row r="734" ht="30" customHeight="1" x14ac:dyDescent="0.25"/>
    <row r="735" ht="30" customHeight="1" x14ac:dyDescent="0.25"/>
    <row r="736" ht="30" customHeight="1" x14ac:dyDescent="0.25"/>
    <row r="737" ht="30" customHeight="1" x14ac:dyDescent="0.25"/>
    <row r="738" ht="30" customHeight="1" x14ac:dyDescent="0.25"/>
    <row r="739" ht="30" customHeight="1" x14ac:dyDescent="0.25"/>
    <row r="740" ht="30" customHeight="1" x14ac:dyDescent="0.25"/>
    <row r="741" ht="30" customHeight="1" x14ac:dyDescent="0.25"/>
    <row r="742" ht="30" customHeight="1" x14ac:dyDescent="0.25"/>
    <row r="743" ht="30" customHeight="1" x14ac:dyDescent="0.25"/>
    <row r="744" ht="30" customHeight="1" x14ac:dyDescent="0.25"/>
    <row r="745" ht="30" customHeight="1" x14ac:dyDescent="0.25"/>
    <row r="746" ht="30" customHeight="1" x14ac:dyDescent="0.25"/>
    <row r="747" ht="30" customHeight="1" x14ac:dyDescent="0.25"/>
    <row r="748" ht="30" customHeight="1" x14ac:dyDescent="0.25"/>
    <row r="749" ht="30" customHeight="1" x14ac:dyDescent="0.25"/>
    <row r="750" ht="30" customHeight="1" x14ac:dyDescent="0.25"/>
    <row r="751" ht="30" customHeight="1" x14ac:dyDescent="0.25"/>
    <row r="752" ht="30" customHeight="1" x14ac:dyDescent="0.25"/>
    <row r="753" ht="30" customHeight="1" x14ac:dyDescent="0.25"/>
    <row r="754" ht="30" customHeight="1" x14ac:dyDescent="0.25"/>
    <row r="755" ht="30" customHeight="1" x14ac:dyDescent="0.25"/>
    <row r="756" ht="30" customHeight="1" x14ac:dyDescent="0.25"/>
    <row r="757" ht="30" customHeight="1" x14ac:dyDescent="0.25"/>
    <row r="758" ht="30" customHeight="1" x14ac:dyDescent="0.25"/>
    <row r="759" ht="30" customHeight="1" x14ac:dyDescent="0.25"/>
    <row r="760" ht="30" customHeight="1" x14ac:dyDescent="0.25"/>
    <row r="761" ht="30" customHeight="1" x14ac:dyDescent="0.25"/>
    <row r="762" ht="30" customHeight="1" x14ac:dyDescent="0.25"/>
    <row r="763" ht="30" customHeight="1" x14ac:dyDescent="0.25"/>
    <row r="764" ht="30" customHeight="1" x14ac:dyDescent="0.25"/>
    <row r="765" ht="30" customHeight="1" x14ac:dyDescent="0.25"/>
    <row r="766" ht="30" customHeight="1" x14ac:dyDescent="0.25"/>
    <row r="767" ht="30" customHeight="1" x14ac:dyDescent="0.25"/>
    <row r="768" ht="30" customHeight="1" x14ac:dyDescent="0.25"/>
    <row r="769" ht="30" customHeight="1" x14ac:dyDescent="0.25"/>
    <row r="770" ht="30" customHeight="1" x14ac:dyDescent="0.25"/>
    <row r="771" ht="30" customHeight="1" x14ac:dyDescent="0.25"/>
    <row r="772" ht="30" customHeight="1" x14ac:dyDescent="0.25"/>
    <row r="773" ht="30" customHeight="1" x14ac:dyDescent="0.25"/>
    <row r="774" ht="30" customHeight="1" x14ac:dyDescent="0.25"/>
    <row r="775" ht="30" customHeight="1" x14ac:dyDescent="0.25"/>
    <row r="776" ht="30" customHeight="1" x14ac:dyDescent="0.25"/>
    <row r="777" ht="30" customHeight="1" x14ac:dyDescent="0.25"/>
    <row r="778" ht="30" customHeight="1" x14ac:dyDescent="0.25"/>
    <row r="779" ht="30" customHeight="1" x14ac:dyDescent="0.25"/>
    <row r="780" ht="30" customHeight="1" x14ac:dyDescent="0.25"/>
    <row r="781" ht="30" customHeight="1" x14ac:dyDescent="0.25"/>
    <row r="782" ht="30" customHeight="1" x14ac:dyDescent="0.25"/>
    <row r="783" ht="30" customHeight="1" x14ac:dyDescent="0.25"/>
    <row r="784" ht="30" customHeight="1" x14ac:dyDescent="0.25"/>
    <row r="785" ht="30" customHeight="1" x14ac:dyDescent="0.25"/>
    <row r="786" ht="30" customHeight="1" x14ac:dyDescent="0.25"/>
    <row r="787" ht="30" customHeight="1" x14ac:dyDescent="0.25"/>
    <row r="788" ht="30" customHeight="1" x14ac:dyDescent="0.25"/>
    <row r="789" ht="30" customHeight="1" x14ac:dyDescent="0.25"/>
    <row r="790" ht="30" customHeight="1" x14ac:dyDescent="0.25"/>
    <row r="791" ht="30" customHeight="1" x14ac:dyDescent="0.25"/>
    <row r="792" ht="30" customHeight="1" x14ac:dyDescent="0.25"/>
    <row r="793" ht="30" customHeight="1" x14ac:dyDescent="0.25"/>
    <row r="794" ht="30" customHeight="1" x14ac:dyDescent="0.25"/>
    <row r="795" ht="30" customHeight="1" x14ac:dyDescent="0.25"/>
    <row r="796" ht="30" customHeight="1" x14ac:dyDescent="0.25"/>
    <row r="797" ht="30" customHeight="1" x14ac:dyDescent="0.25"/>
    <row r="798" ht="30" customHeight="1" x14ac:dyDescent="0.25"/>
    <row r="799" ht="30" customHeight="1" x14ac:dyDescent="0.25"/>
    <row r="800" ht="30" customHeight="1" x14ac:dyDescent="0.25"/>
    <row r="801" ht="30" customHeight="1" x14ac:dyDescent="0.25"/>
    <row r="802" ht="30" customHeight="1" x14ac:dyDescent="0.25"/>
    <row r="803" ht="30" customHeight="1" x14ac:dyDescent="0.25"/>
    <row r="804" ht="30" customHeight="1" x14ac:dyDescent="0.25"/>
    <row r="805" ht="30" customHeight="1" x14ac:dyDescent="0.25"/>
    <row r="806" ht="30" customHeight="1" x14ac:dyDescent="0.25"/>
    <row r="807" ht="30" customHeight="1" x14ac:dyDescent="0.25"/>
    <row r="808" ht="30" customHeight="1" x14ac:dyDescent="0.25"/>
    <row r="809" ht="30" customHeight="1" x14ac:dyDescent="0.25"/>
    <row r="810" ht="30" customHeight="1" x14ac:dyDescent="0.25"/>
    <row r="811" ht="30" customHeight="1" x14ac:dyDescent="0.25"/>
    <row r="812" ht="30" customHeight="1" x14ac:dyDescent="0.25"/>
    <row r="813" ht="30" customHeight="1" x14ac:dyDescent="0.25"/>
    <row r="814" ht="30" customHeight="1" x14ac:dyDescent="0.25"/>
    <row r="815" ht="30" customHeight="1" x14ac:dyDescent="0.25"/>
    <row r="816" ht="30" customHeight="1" x14ac:dyDescent="0.25"/>
    <row r="817" ht="30" customHeight="1" x14ac:dyDescent="0.25"/>
    <row r="818" ht="30" customHeight="1" x14ac:dyDescent="0.25"/>
    <row r="819" ht="30" customHeight="1" x14ac:dyDescent="0.25"/>
    <row r="820" ht="30" customHeight="1" x14ac:dyDescent="0.25"/>
    <row r="821" ht="30" customHeight="1" x14ac:dyDescent="0.25"/>
    <row r="822" ht="30" customHeight="1" x14ac:dyDescent="0.25"/>
    <row r="823" ht="30" customHeight="1" x14ac:dyDescent="0.25"/>
    <row r="824" ht="30" customHeight="1" x14ac:dyDescent="0.25"/>
    <row r="825" ht="30" customHeight="1" x14ac:dyDescent="0.25"/>
    <row r="826" ht="30" customHeight="1" x14ac:dyDescent="0.25"/>
    <row r="827" ht="30" customHeight="1" x14ac:dyDescent="0.25"/>
    <row r="828" ht="30" customHeight="1" x14ac:dyDescent="0.25"/>
    <row r="829" ht="30" customHeight="1" x14ac:dyDescent="0.25"/>
    <row r="830" ht="30" customHeight="1" x14ac:dyDescent="0.25"/>
    <row r="831" ht="30" customHeight="1" x14ac:dyDescent="0.25"/>
    <row r="832" ht="30" customHeight="1" x14ac:dyDescent="0.25"/>
    <row r="833" ht="30" customHeight="1" x14ac:dyDescent="0.25"/>
    <row r="834" ht="30" customHeight="1" x14ac:dyDescent="0.25"/>
    <row r="835" ht="30" customHeight="1" x14ac:dyDescent="0.25"/>
    <row r="836" ht="30" customHeight="1" x14ac:dyDescent="0.25"/>
    <row r="837" ht="30" customHeight="1" x14ac:dyDescent="0.25"/>
    <row r="838" ht="30" customHeight="1" x14ac:dyDescent="0.25"/>
    <row r="839" ht="30" customHeight="1" x14ac:dyDescent="0.25"/>
    <row r="840" ht="30" customHeight="1" x14ac:dyDescent="0.25"/>
    <row r="841" ht="30" customHeight="1" x14ac:dyDescent="0.25"/>
    <row r="842" ht="30" customHeight="1" x14ac:dyDescent="0.25"/>
    <row r="843" ht="30" customHeight="1" x14ac:dyDescent="0.25"/>
    <row r="844" ht="30" customHeight="1" x14ac:dyDescent="0.25"/>
    <row r="845" ht="30" customHeight="1" x14ac:dyDescent="0.25"/>
    <row r="846" ht="30" customHeight="1" x14ac:dyDescent="0.25"/>
    <row r="847" ht="30" customHeight="1" x14ac:dyDescent="0.25"/>
    <row r="848" ht="30" customHeight="1" x14ac:dyDescent="0.25"/>
    <row r="849" ht="30" customHeight="1" x14ac:dyDescent="0.25"/>
    <row r="850" ht="30" customHeight="1" x14ac:dyDescent="0.25"/>
    <row r="851" ht="30" customHeight="1" x14ac:dyDescent="0.25"/>
    <row r="852" ht="30" customHeight="1" x14ac:dyDescent="0.25"/>
    <row r="853" ht="30" customHeight="1" x14ac:dyDescent="0.25"/>
    <row r="854" ht="30" customHeight="1" x14ac:dyDescent="0.25"/>
    <row r="855" ht="30" customHeight="1" x14ac:dyDescent="0.25"/>
    <row r="856" ht="30" customHeight="1" x14ac:dyDescent="0.25"/>
    <row r="857" ht="30" customHeight="1" x14ac:dyDescent="0.25"/>
    <row r="858" ht="30" customHeight="1" x14ac:dyDescent="0.25"/>
    <row r="859" ht="30" customHeight="1" x14ac:dyDescent="0.25"/>
    <row r="860" ht="30" customHeight="1" x14ac:dyDescent="0.25"/>
    <row r="861" ht="30" customHeight="1" x14ac:dyDescent="0.25"/>
    <row r="862" ht="30" customHeight="1" x14ac:dyDescent="0.25"/>
    <row r="863" ht="30" customHeight="1" x14ac:dyDescent="0.25"/>
    <row r="864" ht="30" customHeight="1" x14ac:dyDescent="0.25"/>
    <row r="865" ht="30" customHeight="1" x14ac:dyDescent="0.25"/>
    <row r="866" ht="30" customHeight="1" x14ac:dyDescent="0.25"/>
    <row r="867" ht="30" customHeight="1" x14ac:dyDescent="0.25"/>
    <row r="868" ht="30" customHeight="1" x14ac:dyDescent="0.25"/>
    <row r="869" ht="30" customHeight="1" x14ac:dyDescent="0.25"/>
    <row r="870" ht="30" customHeight="1" x14ac:dyDescent="0.25"/>
    <row r="871" ht="30" customHeight="1" x14ac:dyDescent="0.25"/>
    <row r="872" ht="30" customHeight="1" x14ac:dyDescent="0.25"/>
    <row r="873" ht="30" customHeight="1" x14ac:dyDescent="0.25"/>
    <row r="874" ht="30" customHeight="1" x14ac:dyDescent="0.25"/>
    <row r="875" ht="30" customHeight="1" x14ac:dyDescent="0.25"/>
    <row r="876" ht="30" customHeight="1" x14ac:dyDescent="0.25"/>
    <row r="877" ht="30" customHeight="1" x14ac:dyDescent="0.25"/>
    <row r="878" ht="30" customHeight="1" x14ac:dyDescent="0.25"/>
    <row r="879" ht="30" customHeight="1" x14ac:dyDescent="0.25"/>
    <row r="880" ht="30" customHeight="1" x14ac:dyDescent="0.25"/>
    <row r="881" ht="30" customHeight="1" x14ac:dyDescent="0.25"/>
    <row r="882" ht="30" customHeight="1" x14ac:dyDescent="0.25"/>
    <row r="883" ht="30" customHeight="1" x14ac:dyDescent="0.25"/>
    <row r="884" ht="30" customHeight="1" x14ac:dyDescent="0.25"/>
    <row r="885" ht="30" customHeight="1" x14ac:dyDescent="0.25"/>
    <row r="886" ht="30" customHeight="1" x14ac:dyDescent="0.25"/>
    <row r="887" ht="30" customHeight="1" x14ac:dyDescent="0.25"/>
    <row r="888" ht="30" customHeight="1" x14ac:dyDescent="0.25"/>
    <row r="889" ht="30" customHeight="1" x14ac:dyDescent="0.25"/>
    <row r="890" ht="30" customHeight="1" x14ac:dyDescent="0.25"/>
    <row r="891" ht="30" customHeight="1" x14ac:dyDescent="0.25"/>
    <row r="892" ht="30" customHeight="1" x14ac:dyDescent="0.25"/>
    <row r="893" ht="30" customHeight="1" x14ac:dyDescent="0.25"/>
    <row r="894" ht="30" customHeight="1" x14ac:dyDescent="0.25"/>
    <row r="895" ht="30" customHeight="1" x14ac:dyDescent="0.25"/>
    <row r="896" ht="30" customHeight="1" x14ac:dyDescent="0.25"/>
    <row r="897" ht="30" customHeight="1" x14ac:dyDescent="0.25"/>
    <row r="898" ht="30" customHeight="1" x14ac:dyDescent="0.25"/>
    <row r="899" ht="30" customHeight="1" x14ac:dyDescent="0.25"/>
    <row r="900" ht="30" customHeight="1" x14ac:dyDescent="0.25"/>
    <row r="901" ht="30" customHeight="1" x14ac:dyDescent="0.25"/>
    <row r="902" ht="30" customHeight="1" x14ac:dyDescent="0.25"/>
    <row r="903" ht="30" customHeight="1" x14ac:dyDescent="0.25"/>
    <row r="904" ht="30" customHeight="1" x14ac:dyDescent="0.25"/>
    <row r="905" ht="30" customHeight="1" x14ac:dyDescent="0.25"/>
    <row r="906" ht="30" customHeight="1" x14ac:dyDescent="0.25"/>
    <row r="907" ht="30" customHeight="1" x14ac:dyDescent="0.25"/>
    <row r="908" ht="30" customHeight="1" x14ac:dyDescent="0.25"/>
    <row r="909" ht="30" customHeight="1" x14ac:dyDescent="0.25"/>
    <row r="910" ht="30" customHeight="1" x14ac:dyDescent="0.25"/>
    <row r="911" ht="30" customHeight="1" x14ac:dyDescent="0.25"/>
    <row r="912" ht="30" customHeight="1" x14ac:dyDescent="0.25"/>
    <row r="913" ht="30" customHeight="1" x14ac:dyDescent="0.25"/>
    <row r="914" ht="30" customHeight="1" x14ac:dyDescent="0.25"/>
    <row r="915" ht="30" customHeight="1" x14ac:dyDescent="0.25"/>
    <row r="916" ht="30" customHeight="1" x14ac:dyDescent="0.25"/>
    <row r="917" ht="30" customHeight="1" x14ac:dyDescent="0.25"/>
    <row r="918" ht="30" customHeight="1" x14ac:dyDescent="0.25"/>
    <row r="919" ht="30" customHeight="1" x14ac:dyDescent="0.25"/>
    <row r="920" ht="30" customHeight="1" x14ac:dyDescent="0.25"/>
    <row r="921" ht="30" customHeight="1" x14ac:dyDescent="0.25"/>
    <row r="922" ht="30" customHeight="1" x14ac:dyDescent="0.25"/>
    <row r="923" ht="30" customHeight="1" x14ac:dyDescent="0.25"/>
    <row r="924" ht="30" customHeight="1" x14ac:dyDescent="0.25"/>
    <row r="925" ht="30" customHeight="1" x14ac:dyDescent="0.25"/>
    <row r="926" ht="30" customHeight="1" x14ac:dyDescent="0.25"/>
    <row r="927" ht="30" customHeight="1" x14ac:dyDescent="0.25"/>
    <row r="928" ht="30" customHeight="1" x14ac:dyDescent="0.25"/>
    <row r="929" ht="30" customHeight="1" x14ac:dyDescent="0.25"/>
    <row r="930" ht="30" customHeight="1" x14ac:dyDescent="0.25"/>
    <row r="931" ht="30" customHeight="1" x14ac:dyDescent="0.25"/>
    <row r="932" ht="30" customHeight="1" x14ac:dyDescent="0.25"/>
    <row r="933" ht="30" customHeight="1" x14ac:dyDescent="0.25"/>
    <row r="934" ht="30" customHeight="1" x14ac:dyDescent="0.25"/>
    <row r="935" ht="30" customHeight="1" x14ac:dyDescent="0.25"/>
    <row r="936" ht="30" customHeight="1" x14ac:dyDescent="0.25"/>
    <row r="937" ht="30" customHeight="1" x14ac:dyDescent="0.25"/>
    <row r="938" ht="30" customHeight="1" x14ac:dyDescent="0.25"/>
    <row r="939" ht="30" customHeight="1" x14ac:dyDescent="0.25"/>
    <row r="940" ht="30" customHeight="1" x14ac:dyDescent="0.25"/>
    <row r="941" ht="30" customHeight="1" x14ac:dyDescent="0.25"/>
    <row r="942" ht="30" customHeight="1" x14ac:dyDescent="0.25"/>
    <row r="943" ht="30" customHeight="1" x14ac:dyDescent="0.25"/>
    <row r="944" ht="30" customHeight="1" x14ac:dyDescent="0.25"/>
    <row r="945" ht="30" customHeight="1" x14ac:dyDescent="0.25"/>
    <row r="946" ht="30" customHeight="1" x14ac:dyDescent="0.25"/>
    <row r="947" ht="30" customHeight="1" x14ac:dyDescent="0.25"/>
    <row r="948" ht="30" customHeight="1" x14ac:dyDescent="0.25"/>
    <row r="949" ht="30" customHeight="1" x14ac:dyDescent="0.25"/>
    <row r="950" ht="30" customHeight="1" x14ac:dyDescent="0.25"/>
    <row r="951" ht="30" customHeight="1" x14ac:dyDescent="0.25"/>
    <row r="952" ht="30" customHeight="1" x14ac:dyDescent="0.25"/>
    <row r="953" ht="30" customHeight="1" x14ac:dyDescent="0.25"/>
    <row r="954" ht="30" customHeight="1" x14ac:dyDescent="0.25"/>
    <row r="955" ht="30" customHeight="1" x14ac:dyDescent="0.25"/>
    <row r="956" ht="30" customHeight="1" x14ac:dyDescent="0.25"/>
    <row r="957" ht="30" customHeight="1" x14ac:dyDescent="0.25"/>
    <row r="958" ht="30" customHeight="1" x14ac:dyDescent="0.25"/>
    <row r="959" ht="30" customHeight="1" x14ac:dyDescent="0.25"/>
    <row r="960" ht="30" customHeight="1" x14ac:dyDescent="0.25"/>
    <row r="961" ht="30" customHeight="1" x14ac:dyDescent="0.25"/>
    <row r="962" ht="30" customHeight="1" x14ac:dyDescent="0.25"/>
    <row r="963" ht="30" customHeight="1" x14ac:dyDescent="0.25"/>
    <row r="964" ht="30" customHeight="1" x14ac:dyDescent="0.25"/>
    <row r="965" ht="30" customHeight="1" x14ac:dyDescent="0.25"/>
    <row r="966" ht="30" customHeight="1" x14ac:dyDescent="0.25"/>
    <row r="967" ht="30" customHeight="1" x14ac:dyDescent="0.25"/>
    <row r="968" ht="30" customHeight="1" x14ac:dyDescent="0.25"/>
    <row r="969" ht="30" customHeight="1" x14ac:dyDescent="0.25"/>
    <row r="970" ht="30" customHeight="1" x14ac:dyDescent="0.25"/>
    <row r="971" ht="30" customHeight="1" x14ac:dyDescent="0.25"/>
    <row r="972" ht="30" customHeight="1" x14ac:dyDescent="0.25"/>
    <row r="973" ht="30" customHeight="1" x14ac:dyDescent="0.25"/>
    <row r="974" ht="30" customHeight="1" x14ac:dyDescent="0.25"/>
    <row r="975" ht="30" customHeight="1" x14ac:dyDescent="0.25"/>
    <row r="976" ht="30" customHeight="1" x14ac:dyDescent="0.25"/>
    <row r="977" ht="30" customHeight="1" x14ac:dyDescent="0.25"/>
    <row r="978" ht="30" customHeight="1" x14ac:dyDescent="0.25"/>
    <row r="979" ht="30" customHeight="1" x14ac:dyDescent="0.25"/>
    <row r="980" ht="30" customHeight="1" x14ac:dyDescent="0.25"/>
    <row r="981" ht="30" customHeight="1" x14ac:dyDescent="0.25"/>
    <row r="982" ht="30" customHeight="1" x14ac:dyDescent="0.25"/>
    <row r="983" ht="30" customHeight="1" x14ac:dyDescent="0.25"/>
    <row r="984" ht="30" customHeight="1" x14ac:dyDescent="0.25"/>
    <row r="985" ht="30" customHeight="1" x14ac:dyDescent="0.25"/>
    <row r="986" ht="30" customHeight="1" x14ac:dyDescent="0.25"/>
    <row r="987" ht="30" customHeight="1" x14ac:dyDescent="0.25"/>
    <row r="988" ht="30" customHeight="1" x14ac:dyDescent="0.25"/>
    <row r="989" ht="30" customHeight="1" x14ac:dyDescent="0.25"/>
    <row r="990" ht="30" customHeight="1" x14ac:dyDescent="0.25"/>
    <row r="991" ht="30" customHeight="1" x14ac:dyDescent="0.25"/>
    <row r="992" ht="30" customHeight="1" x14ac:dyDescent="0.25"/>
    <row r="993" ht="30" customHeight="1" x14ac:dyDescent="0.25"/>
    <row r="994" ht="30" customHeight="1" x14ac:dyDescent="0.25"/>
  </sheetData>
  <sheetProtection algorithmName="SHA-512" hashValue="LxWjgPMbTs6/p/Tdl/IF9/iwopYze+9jvkQmdjuK5YzjHC7iMsOAxcN3QHtgYPUO6zs7bw8IgBHz3HtO/CdPjg==" saltValue="lgQP5BI8bQLu7XeVieRngQ==" spinCount="100000" sheet="1" objects="1" scenarios="1"/>
  <mergeCells count="6">
    <mergeCell ref="A1:F2"/>
    <mergeCell ref="F66:G66"/>
    <mergeCell ref="I66:J66"/>
    <mergeCell ref="F76:G76"/>
    <mergeCell ref="I76:J76"/>
    <mergeCell ref="A4:F4"/>
  </mergeCells>
  <dataValidations count="2">
    <dataValidation type="list" allowBlank="1" showErrorMessage="1" sqref="B62:B63" xr:uid="{CC845AF5-F5DA-46F4-9F05-DF641A8D3009}">
      <formula1>$M$2:$M$11</formula1>
    </dataValidation>
    <dataValidation type="list" allowBlank="1" showErrorMessage="1" sqref="B22:B32 B43:B47 B54:B61 B64:B65 B50:B51 B35:B40" xr:uid="{79877650-708B-4A90-B701-E2B0EC212D2B}">
      <formula1>$M$6:$M$20</formula1>
    </dataValidation>
  </dataValidation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D5158-AC04-4A28-9648-3F50726A2600}">
  <dimension ref="A1:P994"/>
  <sheetViews>
    <sheetView zoomScale="70" zoomScaleNormal="70" workbookViewId="0">
      <selection activeCell="F7" sqref="F7"/>
    </sheetView>
  </sheetViews>
  <sheetFormatPr defaultColWidth="14.44140625" defaultRowHeight="15" customHeight="1" x14ac:dyDescent="0.25"/>
  <cols>
    <col min="1" max="1" width="83.109375" style="1" customWidth="1"/>
    <col min="2" max="2" width="24.33203125" style="1" bestFit="1" customWidth="1"/>
    <col min="3" max="3" width="27" style="1" customWidth="1"/>
    <col min="4" max="4" width="19.109375" style="1" bestFit="1" customWidth="1"/>
    <col min="5" max="5" width="15.33203125" style="1" customWidth="1"/>
    <col min="6" max="7" width="22" style="1" customWidth="1"/>
    <col min="8" max="8" width="29.6640625" style="1" bestFit="1" customWidth="1"/>
    <col min="9" max="11" width="22" style="1" customWidth="1"/>
    <col min="12" max="12" width="9.6640625" style="1" bestFit="1" customWidth="1"/>
    <col min="13" max="13" width="29.6640625" style="1" customWidth="1"/>
    <col min="14" max="14" width="20.33203125" style="1" customWidth="1"/>
    <col min="15" max="15" width="16.109375" style="1" customWidth="1"/>
    <col min="16" max="16" width="15.33203125" style="1" customWidth="1"/>
    <col min="17" max="26" width="8.6640625" style="1" customWidth="1"/>
    <col min="27" max="16384" width="14.44140625" style="1"/>
  </cols>
  <sheetData>
    <row r="1" spans="1:14" ht="15" customHeight="1" x14ac:dyDescent="0.25">
      <c r="A1" s="271" t="s">
        <v>99</v>
      </c>
      <c r="B1" s="272"/>
      <c r="C1" s="272"/>
      <c r="D1" s="272"/>
      <c r="E1" s="272"/>
      <c r="F1" s="272"/>
      <c r="G1" s="272"/>
      <c r="H1" s="272"/>
      <c r="I1" s="273"/>
    </row>
    <row r="2" spans="1:14" ht="15" customHeight="1" x14ac:dyDescent="0.25">
      <c r="A2" s="271"/>
      <c r="B2" s="272"/>
      <c r="C2" s="272"/>
      <c r="D2" s="272"/>
      <c r="E2" s="272"/>
      <c r="F2" s="272"/>
      <c r="G2" s="272"/>
      <c r="H2" s="272"/>
      <c r="I2" s="273"/>
    </row>
    <row r="3" spans="1:14" ht="15" customHeight="1" x14ac:dyDescent="0.25">
      <c r="A3" s="2"/>
      <c r="B3" s="2"/>
      <c r="C3" s="2"/>
      <c r="D3" s="2"/>
      <c r="E3" s="2"/>
      <c r="F3" s="2"/>
      <c r="G3" s="2"/>
      <c r="H3" s="2"/>
      <c r="I3" s="2"/>
    </row>
    <row r="4" spans="1:14" ht="30" customHeight="1" thickBot="1" x14ac:dyDescent="0.3">
      <c r="A4" s="274" t="s">
        <v>132</v>
      </c>
      <c r="B4" s="275"/>
      <c r="C4" s="275"/>
      <c r="D4" s="275"/>
      <c r="E4" s="275"/>
      <c r="F4" s="275"/>
      <c r="G4" s="275"/>
      <c r="H4" s="275"/>
      <c r="I4" s="276"/>
      <c r="J4" s="5"/>
      <c r="K4" s="4"/>
    </row>
    <row r="5" spans="1:14" ht="45" customHeight="1" thickBot="1" x14ac:dyDescent="0.3">
      <c r="A5" s="6" t="s">
        <v>0</v>
      </c>
      <c r="B5" s="7" t="s">
        <v>95</v>
      </c>
      <c r="C5" s="7" t="s">
        <v>96</v>
      </c>
      <c r="D5" s="7" t="s">
        <v>97</v>
      </c>
      <c r="E5" s="7" t="s">
        <v>98</v>
      </c>
      <c r="F5" s="7" t="s">
        <v>129</v>
      </c>
      <c r="G5" s="8" t="s">
        <v>3</v>
      </c>
      <c r="H5" s="8" t="s">
        <v>4</v>
      </c>
      <c r="I5" s="8" t="s">
        <v>5</v>
      </c>
      <c r="J5" s="9"/>
      <c r="K5" s="10"/>
      <c r="M5" s="11" t="s">
        <v>6</v>
      </c>
      <c r="N5" s="12" t="s">
        <v>7</v>
      </c>
    </row>
    <row r="6" spans="1:14" ht="30" customHeight="1" thickBot="1" x14ac:dyDescent="0.3">
      <c r="A6" s="13" t="s">
        <v>8</v>
      </c>
      <c r="B6" s="14">
        <v>626.29999999999995</v>
      </c>
      <c r="C6" s="14">
        <v>624.14</v>
      </c>
      <c r="D6" s="14">
        <v>400</v>
      </c>
      <c r="E6" s="14">
        <v>50</v>
      </c>
      <c r="F6" s="14">
        <v>818.8</v>
      </c>
      <c r="G6" s="15">
        <f t="shared" ref="G6:G9" si="0">SUM(B6:F6)</f>
        <v>2519.2399999999998</v>
      </c>
      <c r="H6" s="16">
        <f>+SUM(F22:F32)</f>
        <v>2.1834000000000002</v>
      </c>
      <c r="I6" s="16">
        <f>H6*G6</f>
        <v>5500.5086160000001</v>
      </c>
      <c r="J6" s="17"/>
      <c r="K6" s="18"/>
      <c r="M6" s="19" t="s">
        <v>9</v>
      </c>
      <c r="N6" s="20">
        <f>22*2</f>
        <v>44</v>
      </c>
    </row>
    <row r="7" spans="1:14" ht="30" customHeight="1" thickBot="1" x14ac:dyDescent="0.3">
      <c r="A7" s="13" t="s">
        <v>10</v>
      </c>
      <c r="B7" s="14">
        <v>522.6</v>
      </c>
      <c r="C7" s="14">
        <v>0</v>
      </c>
      <c r="D7" s="14">
        <v>0</v>
      </c>
      <c r="E7" s="14">
        <v>255</v>
      </c>
      <c r="F7" s="14">
        <v>210.2</v>
      </c>
      <c r="G7" s="15">
        <f t="shared" si="0"/>
        <v>987.8</v>
      </c>
      <c r="H7" s="16">
        <f>+SUM(F54:F64)</f>
        <v>3.1168</v>
      </c>
      <c r="I7" s="16">
        <f t="shared" ref="I7:I9" si="1">H7*G7</f>
        <v>3078.77504</v>
      </c>
      <c r="J7" s="21"/>
      <c r="K7" s="22"/>
      <c r="M7" s="19" t="s">
        <v>11</v>
      </c>
      <c r="N7" s="20">
        <f>22*3</f>
        <v>66</v>
      </c>
    </row>
    <row r="8" spans="1:14" ht="30" customHeight="1" thickBot="1" x14ac:dyDescent="0.3">
      <c r="A8" s="13" t="s">
        <v>12</v>
      </c>
      <c r="B8" s="14">
        <v>622</v>
      </c>
      <c r="C8" s="14">
        <v>103</v>
      </c>
      <c r="D8" s="14">
        <v>56</v>
      </c>
      <c r="E8" s="14">
        <v>97</v>
      </c>
      <c r="F8" s="14">
        <v>184</v>
      </c>
      <c r="G8" s="15">
        <f t="shared" si="0"/>
        <v>1062</v>
      </c>
      <c r="H8" s="16">
        <f>SUM(F35:F40)</f>
        <v>0.28266666666666668</v>
      </c>
      <c r="I8" s="16">
        <f t="shared" si="1"/>
        <v>300.19200000000001</v>
      </c>
      <c r="J8" s="4"/>
      <c r="K8" s="4"/>
      <c r="M8" s="19" t="s">
        <v>13</v>
      </c>
      <c r="N8" s="20">
        <v>22</v>
      </c>
    </row>
    <row r="9" spans="1:14" ht="30" customHeight="1" thickBot="1" x14ac:dyDescent="0.3">
      <c r="A9" s="13" t="s">
        <v>14</v>
      </c>
      <c r="B9" s="14">
        <v>12</v>
      </c>
      <c r="C9" s="14">
        <v>105</v>
      </c>
      <c r="D9" s="14">
        <v>0</v>
      </c>
      <c r="E9" s="14">
        <v>10</v>
      </c>
      <c r="F9" s="14">
        <v>373</v>
      </c>
      <c r="G9" s="15">
        <f t="shared" si="0"/>
        <v>500</v>
      </c>
      <c r="H9" s="16">
        <f>+SUM(F43:F47)</f>
        <v>9.9899999999999989E-2</v>
      </c>
      <c r="I9" s="16">
        <f t="shared" si="1"/>
        <v>49.949999999999996</v>
      </c>
      <c r="J9" s="4"/>
      <c r="K9" s="4"/>
      <c r="M9" s="19" t="s">
        <v>15</v>
      </c>
      <c r="N9" s="20">
        <v>4</v>
      </c>
    </row>
    <row r="10" spans="1:14" ht="30" customHeight="1" thickBot="1" x14ac:dyDescent="0.3">
      <c r="A10" s="23" t="s">
        <v>16</v>
      </c>
      <c r="B10" s="14">
        <v>128.6</v>
      </c>
      <c r="C10" s="14">
        <v>24</v>
      </c>
      <c r="D10" s="14">
        <v>28</v>
      </c>
      <c r="E10" s="14">
        <v>8</v>
      </c>
      <c r="F10" s="14">
        <v>47</v>
      </c>
      <c r="G10" s="15">
        <f>SUM(B10:F10)</f>
        <v>235.6</v>
      </c>
      <c r="H10" s="24">
        <f>+SUM(F50:F51)</f>
        <v>9.8439999999999994</v>
      </c>
      <c r="I10" s="24">
        <f>H10*G10</f>
        <v>2319.2464</v>
      </c>
      <c r="J10" s="25"/>
      <c r="K10" s="122"/>
      <c r="M10" s="19" t="s">
        <v>17</v>
      </c>
      <c r="N10" s="20">
        <v>9</v>
      </c>
    </row>
    <row r="11" spans="1:14" ht="29.4" customHeight="1" thickBot="1" x14ac:dyDescent="0.35">
      <c r="A11" s="23" t="s">
        <v>18</v>
      </c>
      <c r="E11" s="123"/>
      <c r="G11" s="26"/>
      <c r="H11" s="27"/>
      <c r="I11" s="24">
        <f>+SUM(D68:D74)/12</f>
        <v>6922.9156666666668</v>
      </c>
      <c r="J11" s="4"/>
      <c r="K11" s="124"/>
      <c r="M11" s="19" t="s">
        <v>19</v>
      </c>
      <c r="N11" s="20">
        <v>13</v>
      </c>
    </row>
    <row r="12" spans="1:14" ht="30" customHeight="1" thickBot="1" x14ac:dyDescent="0.3">
      <c r="A12" s="23" t="s">
        <v>20</v>
      </c>
      <c r="E12" s="123"/>
      <c r="G12" s="28"/>
      <c r="H12" s="29"/>
      <c r="I12" s="24">
        <f>+SUM(D78:D82)/12</f>
        <v>4198.0213333333331</v>
      </c>
      <c r="J12" s="4"/>
      <c r="K12" s="122"/>
      <c r="M12" s="19" t="s">
        <v>21</v>
      </c>
      <c r="N12" s="20">
        <v>17</v>
      </c>
    </row>
    <row r="13" spans="1:14" ht="30" customHeight="1" thickBot="1" x14ac:dyDescent="0.3">
      <c r="A13" s="30" t="s">
        <v>22</v>
      </c>
      <c r="E13" s="123"/>
      <c r="G13" s="28"/>
      <c r="H13" s="29"/>
      <c r="I13" s="31">
        <f>E85</f>
        <v>2226.4</v>
      </c>
      <c r="M13" s="19" t="s">
        <v>23</v>
      </c>
      <c r="N13" s="20">
        <v>22</v>
      </c>
    </row>
    <row r="14" spans="1:14" ht="30" customHeight="1" thickBot="1" x14ac:dyDescent="0.3">
      <c r="E14" s="37"/>
      <c r="G14" s="32"/>
      <c r="H14" s="33" t="s">
        <v>24</v>
      </c>
      <c r="I14" s="34">
        <f>SUM(I6:I13)</f>
        <v>24596.009056000003</v>
      </c>
      <c r="M14" s="19" t="s">
        <v>25</v>
      </c>
      <c r="N14" s="20">
        <v>26</v>
      </c>
    </row>
    <row r="15" spans="1:14" ht="45" customHeight="1" thickBot="1" x14ac:dyDescent="0.3">
      <c r="E15" s="37"/>
      <c r="H15" s="35" t="s">
        <v>26</v>
      </c>
      <c r="I15" s="125">
        <v>48</v>
      </c>
      <c r="M15" s="19" t="s">
        <v>27</v>
      </c>
      <c r="N15" s="20">
        <v>2</v>
      </c>
    </row>
    <row r="16" spans="1:14" ht="72" customHeight="1" thickBot="1" x14ac:dyDescent="0.3">
      <c r="E16" s="37"/>
      <c r="H16" s="35" t="s">
        <v>126</v>
      </c>
      <c r="I16" s="126">
        <f>+I15*I14</f>
        <v>1180608.434688</v>
      </c>
      <c r="M16" s="19" t="s">
        <v>28</v>
      </c>
      <c r="N16" s="20">
        <v>1</v>
      </c>
    </row>
    <row r="17" spans="1:14" ht="70.95" customHeight="1" x14ac:dyDescent="0.25">
      <c r="E17" s="37"/>
      <c r="H17" s="38"/>
      <c r="I17" s="143"/>
      <c r="J17" s="39"/>
      <c r="K17" s="39"/>
      <c r="M17" s="19" t="s">
        <v>29</v>
      </c>
      <c r="N17" s="40">
        <f>1/3</f>
        <v>0.33333333333333331</v>
      </c>
    </row>
    <row r="18" spans="1:14" ht="80.400000000000006" customHeight="1" x14ac:dyDescent="0.25">
      <c r="E18" s="37"/>
      <c r="F18" s="286"/>
      <c r="G18" s="286"/>
      <c r="H18" s="286"/>
      <c r="I18" s="71"/>
      <c r="J18" s="144"/>
      <c r="K18" s="42"/>
      <c r="M18" s="43" t="s">
        <v>30</v>
      </c>
      <c r="N18" s="40">
        <f>2/12</f>
        <v>0.16666666666666666</v>
      </c>
    </row>
    <row r="19" spans="1:14" ht="45" customHeight="1" thickBot="1" x14ac:dyDescent="0.3">
      <c r="E19" s="37"/>
      <c r="F19" s="286"/>
      <c r="G19" s="286"/>
      <c r="H19" s="286"/>
      <c r="I19" s="71"/>
      <c r="J19" s="71"/>
      <c r="K19" s="45"/>
      <c r="M19" s="46" t="s">
        <v>31</v>
      </c>
      <c r="N19" s="47">
        <f>1/12</f>
        <v>8.3333333333333329E-2</v>
      </c>
    </row>
    <row r="20" spans="1:14" ht="72" customHeight="1" thickBot="1" x14ac:dyDescent="0.3">
      <c r="G20" s="48"/>
      <c r="H20" s="48"/>
      <c r="I20" s="48"/>
      <c r="J20" s="45"/>
      <c r="K20" s="45"/>
      <c r="M20" s="46" t="s">
        <v>32</v>
      </c>
      <c r="N20" s="47">
        <v>0</v>
      </c>
    </row>
    <row r="21" spans="1:14" ht="50.25" customHeight="1" thickBot="1" x14ac:dyDescent="0.3">
      <c r="A21" s="49" t="s">
        <v>33</v>
      </c>
      <c r="B21" s="8" t="s">
        <v>6</v>
      </c>
      <c r="C21" s="8" t="s">
        <v>34</v>
      </c>
      <c r="D21" s="8" t="s">
        <v>35</v>
      </c>
      <c r="E21" s="50" t="s">
        <v>36</v>
      </c>
      <c r="F21" s="8" t="s">
        <v>37</v>
      </c>
      <c r="G21" s="48"/>
      <c r="H21" s="48"/>
      <c r="I21" s="48"/>
      <c r="J21" s="45"/>
      <c r="K21" s="45"/>
      <c r="M21" s="51"/>
      <c r="N21" s="52"/>
    </row>
    <row r="22" spans="1:14" ht="48" customHeight="1" thickBot="1" x14ac:dyDescent="0.3">
      <c r="A22" s="53" t="s">
        <v>38</v>
      </c>
      <c r="B22" s="54" t="s">
        <v>13</v>
      </c>
      <c r="C22" s="55">
        <f t="shared" ref="C22:C32" si="2">_xlfn.IFS(B22=$M$9,$N$9,B22=$M$20,0,B22=$M$6,$N$6,B22=$M$7,$N$7,B22=$M$8,$N$8,B22=$M$10,$N$10,B22=$M$11,$N$11,B22=$M$12,$N$12,B22=$M$13,$N$13,B22=$M$14,$N$14,B22=$M$15,$N$15,B22=$M$16,$N$16,B22=$M$17,$N$17,B22=$M$18,$N$18,B22=$M$19,$N$19)</f>
        <v>22</v>
      </c>
      <c r="D22" s="41">
        <f>ROUND(0.0156672*1.15,3)</f>
        <v>1.7999999999999999E-2</v>
      </c>
      <c r="E22" s="56">
        <v>1</v>
      </c>
      <c r="F22" s="55">
        <f>D22*C22*E22</f>
        <v>0.39599999999999996</v>
      </c>
      <c r="G22" s="48"/>
      <c r="H22" s="48"/>
      <c r="I22" s="48"/>
      <c r="J22" s="45"/>
      <c r="K22" s="45"/>
      <c r="M22" s="51"/>
      <c r="N22" s="52"/>
    </row>
    <row r="23" spans="1:14" ht="88.2" customHeight="1" thickBot="1" x14ac:dyDescent="0.3">
      <c r="A23" s="53" t="s">
        <v>39</v>
      </c>
      <c r="B23" s="54" t="s">
        <v>13</v>
      </c>
      <c r="C23" s="55">
        <f t="shared" si="2"/>
        <v>22</v>
      </c>
      <c r="D23" s="41">
        <f>ROUND(0.0430848*1.15,3)</f>
        <v>0.05</v>
      </c>
      <c r="E23" s="56">
        <v>0.2</v>
      </c>
      <c r="F23" s="55">
        <f t="shared" ref="F23:F32" si="3">D23*C23*E23</f>
        <v>0.22000000000000003</v>
      </c>
      <c r="G23" s="48"/>
      <c r="H23" s="48"/>
      <c r="I23" s="48"/>
      <c r="J23" s="45"/>
      <c r="K23" s="45"/>
    </row>
    <row r="24" spans="1:14" ht="61.8" customHeight="1" thickBot="1" x14ac:dyDescent="0.3">
      <c r="A24" s="53" t="s">
        <v>40</v>
      </c>
      <c r="B24" s="54" t="s">
        <v>28</v>
      </c>
      <c r="C24" s="55">
        <f t="shared" si="2"/>
        <v>1</v>
      </c>
      <c r="D24" s="41">
        <f>ROUND(0.0430848*1.15,3)</f>
        <v>0.05</v>
      </c>
      <c r="E24" s="56">
        <v>0.1</v>
      </c>
      <c r="F24" s="55">
        <f t="shared" si="3"/>
        <v>5.000000000000001E-3</v>
      </c>
      <c r="G24" s="48"/>
      <c r="H24" s="48"/>
      <c r="I24" s="48"/>
      <c r="J24" s="45"/>
      <c r="K24" s="45"/>
    </row>
    <row r="25" spans="1:14" ht="45" customHeight="1" thickBot="1" x14ac:dyDescent="0.3">
      <c r="A25" s="53" t="s">
        <v>41</v>
      </c>
      <c r="B25" s="54" t="s">
        <v>15</v>
      </c>
      <c r="C25" s="55">
        <f t="shared" si="2"/>
        <v>4</v>
      </c>
      <c r="D25" s="41">
        <f>ROUND(0.0430848*1.15,3)</f>
        <v>0.05</v>
      </c>
      <c r="E25" s="56">
        <v>0.2</v>
      </c>
      <c r="F25" s="55">
        <f t="shared" si="3"/>
        <v>4.0000000000000008E-2</v>
      </c>
      <c r="G25" s="48"/>
      <c r="H25" s="48"/>
      <c r="I25" s="48"/>
      <c r="J25" s="45"/>
      <c r="K25" s="45"/>
    </row>
    <row r="26" spans="1:14" ht="43.8" customHeight="1" thickBot="1" x14ac:dyDescent="0.3">
      <c r="A26" s="53" t="s">
        <v>42</v>
      </c>
      <c r="B26" s="54" t="s">
        <v>23</v>
      </c>
      <c r="C26" s="55">
        <f t="shared" si="2"/>
        <v>22</v>
      </c>
      <c r="D26" s="41">
        <f>ROUND(0.0192*1.15,3)</f>
        <v>2.1999999999999999E-2</v>
      </c>
      <c r="E26" s="56">
        <v>1</v>
      </c>
      <c r="F26" s="55">
        <f t="shared" si="3"/>
        <v>0.48399999999999999</v>
      </c>
      <c r="G26" s="48"/>
      <c r="H26" s="48"/>
      <c r="I26" s="48"/>
      <c r="J26" s="45"/>
      <c r="K26" s="45"/>
    </row>
    <row r="27" spans="1:14" ht="85.2" customHeight="1" thickBot="1" x14ac:dyDescent="0.3">
      <c r="A27" s="53" t="s">
        <v>43</v>
      </c>
      <c r="B27" s="54" t="s">
        <v>21</v>
      </c>
      <c r="C27" s="55">
        <f t="shared" si="2"/>
        <v>17</v>
      </c>
      <c r="D27" s="41">
        <f>ROUND(0.191488*1.15,3)</f>
        <v>0.22</v>
      </c>
      <c r="E27" s="56">
        <v>0.1</v>
      </c>
      <c r="F27" s="55">
        <f t="shared" si="3"/>
        <v>0.37400000000000005</v>
      </c>
      <c r="G27" s="48"/>
      <c r="H27" s="48"/>
      <c r="I27" s="48"/>
      <c r="J27" s="45"/>
      <c r="K27" s="45"/>
    </row>
    <row r="28" spans="1:14" ht="40.5" customHeight="1" thickBot="1" x14ac:dyDescent="0.3">
      <c r="A28" s="53" t="s">
        <v>44</v>
      </c>
      <c r="B28" s="54" t="s">
        <v>28</v>
      </c>
      <c r="C28" s="55">
        <f t="shared" si="2"/>
        <v>1</v>
      </c>
      <c r="D28" s="41">
        <f>ROUND(0.1723392*1.15,3)</f>
        <v>0.19800000000000001</v>
      </c>
      <c r="E28" s="56">
        <v>0.1</v>
      </c>
      <c r="F28" s="55">
        <f t="shared" si="3"/>
        <v>1.9800000000000002E-2</v>
      </c>
      <c r="G28" s="48"/>
      <c r="H28" s="48"/>
      <c r="I28" s="48"/>
      <c r="J28" s="45"/>
      <c r="K28" s="45"/>
    </row>
    <row r="29" spans="1:14" ht="62.4" customHeight="1" thickBot="1" x14ac:dyDescent="0.3">
      <c r="A29" s="53" t="s">
        <v>45</v>
      </c>
      <c r="B29" s="54" t="s">
        <v>28</v>
      </c>
      <c r="C29" s="55">
        <f t="shared" si="2"/>
        <v>1</v>
      </c>
      <c r="D29" s="41">
        <f>ROUND(0.095744*1.15,3)</f>
        <v>0.11</v>
      </c>
      <c r="E29" s="56">
        <v>0.2</v>
      </c>
      <c r="F29" s="55">
        <f t="shared" si="3"/>
        <v>2.2000000000000002E-2</v>
      </c>
      <c r="G29" s="48"/>
      <c r="H29" s="48"/>
      <c r="I29" s="48"/>
      <c r="J29" s="45"/>
      <c r="K29" s="45"/>
    </row>
    <row r="30" spans="1:14" ht="80.400000000000006" customHeight="1" thickBot="1" x14ac:dyDescent="0.3">
      <c r="A30" s="58" t="s">
        <v>46</v>
      </c>
      <c r="B30" s="54" t="s">
        <v>28</v>
      </c>
      <c r="C30" s="55">
        <f t="shared" si="2"/>
        <v>1</v>
      </c>
      <c r="D30" s="41">
        <f>ROUND(0.191488*1.15,3)</f>
        <v>0.22</v>
      </c>
      <c r="E30" s="56">
        <v>1</v>
      </c>
      <c r="F30" s="55">
        <f t="shared" si="3"/>
        <v>0.22</v>
      </c>
      <c r="G30" s="48"/>
      <c r="H30" s="48"/>
      <c r="I30" s="48"/>
      <c r="J30" s="3"/>
      <c r="K30" s="3"/>
    </row>
    <row r="31" spans="1:14" ht="45" customHeight="1" thickBot="1" x14ac:dyDescent="0.3">
      <c r="A31" s="58" t="s">
        <v>47</v>
      </c>
      <c r="B31" s="54" t="s">
        <v>28</v>
      </c>
      <c r="C31" s="55">
        <f t="shared" si="2"/>
        <v>1</v>
      </c>
      <c r="D31" s="41">
        <f>ROUND(0.1723392*1.15,3)</f>
        <v>0.19800000000000001</v>
      </c>
      <c r="E31" s="56">
        <v>2</v>
      </c>
      <c r="F31" s="55">
        <f t="shared" si="3"/>
        <v>0.39600000000000002</v>
      </c>
      <c r="G31" s="18"/>
      <c r="H31" s="18"/>
      <c r="I31" s="18"/>
      <c r="J31" s="42"/>
      <c r="K31" s="42"/>
    </row>
    <row r="32" spans="1:14" ht="45" customHeight="1" thickBot="1" x14ac:dyDescent="0.3">
      <c r="A32" s="58" t="s">
        <v>48</v>
      </c>
      <c r="B32" s="57" t="s">
        <v>29</v>
      </c>
      <c r="C32" s="59">
        <f t="shared" si="2"/>
        <v>0.33333333333333331</v>
      </c>
      <c r="D32" s="44">
        <f>ROUND(0.1723392*1.15,3)</f>
        <v>0.19800000000000001</v>
      </c>
      <c r="E32" s="60">
        <v>0.1</v>
      </c>
      <c r="F32" s="59">
        <f t="shared" si="3"/>
        <v>6.6000000000000008E-3</v>
      </c>
      <c r="G32" s="61"/>
      <c r="H32" s="61"/>
      <c r="I32" s="61"/>
      <c r="J32" s="45"/>
      <c r="K32" s="45"/>
    </row>
    <row r="33" spans="1:11" ht="45" customHeight="1" thickBot="1" x14ac:dyDescent="0.3">
      <c r="A33" s="62"/>
      <c r="B33" s="63"/>
      <c r="G33" s="48"/>
      <c r="H33" s="48"/>
      <c r="I33" s="48"/>
      <c r="J33" s="45"/>
      <c r="K33" s="45"/>
    </row>
    <row r="34" spans="1:11" ht="42" thickBot="1" x14ac:dyDescent="0.3">
      <c r="A34" s="64" t="s">
        <v>49</v>
      </c>
      <c r="B34" s="8" t="s">
        <v>6</v>
      </c>
      <c r="C34" s="8" t="s">
        <v>50</v>
      </c>
      <c r="D34" s="8" t="s">
        <v>35</v>
      </c>
      <c r="E34" s="50" t="s">
        <v>36</v>
      </c>
      <c r="F34" s="8" t="s">
        <v>37</v>
      </c>
      <c r="G34" s="48"/>
      <c r="H34" s="48"/>
      <c r="I34" s="48"/>
      <c r="J34" s="45"/>
      <c r="K34" s="45"/>
    </row>
    <row r="35" spans="1:11" ht="30" customHeight="1" thickBot="1" x14ac:dyDescent="0.3">
      <c r="A35" s="65" t="s">
        <v>51</v>
      </c>
      <c r="B35" s="57" t="s">
        <v>27</v>
      </c>
      <c r="C35" s="55">
        <f t="shared" ref="C35:C40" si="4">_xlfn.IFS(B35=$M$9,$N$9,B35=$M$20,0,B35=$M$6,$N$6,B35=$M$7,$N$7,B35=$M$8,$N$8,B35=$M$10,$N$10,B35=$M$11,$N$11,B35=$M$12,$N$12,B35=$M$13,$N$13,B35=$M$14,$N$14,B35=$M$15,$N$15,B35=$M$16,$N$16,B35=$M$17,$N$17,B35=$M$18,$N$18,B35=$M$19,$N$19)</f>
        <v>2</v>
      </c>
      <c r="D35" s="41">
        <f>ROUND(0.0156672*1.15,3)</f>
        <v>1.7999999999999999E-2</v>
      </c>
      <c r="E35" s="55">
        <v>1</v>
      </c>
      <c r="F35" s="55">
        <f t="shared" ref="F35:F40" si="5">D35*C35*E35</f>
        <v>3.5999999999999997E-2</v>
      </c>
      <c r="G35" s="48"/>
      <c r="H35" s="48"/>
      <c r="I35" s="48"/>
      <c r="J35" s="45"/>
      <c r="K35" s="45"/>
    </row>
    <row r="36" spans="1:11" ht="25.8" customHeight="1" thickBot="1" x14ac:dyDescent="0.3">
      <c r="A36" s="65" t="s">
        <v>52</v>
      </c>
      <c r="B36" s="57" t="s">
        <v>27</v>
      </c>
      <c r="C36" s="55">
        <f t="shared" si="4"/>
        <v>2</v>
      </c>
      <c r="D36" s="41">
        <f>ROUND(0.0191488*1.15,3)</f>
        <v>2.1999999999999999E-2</v>
      </c>
      <c r="E36" s="55">
        <v>1</v>
      </c>
      <c r="F36" s="55">
        <f t="shared" si="5"/>
        <v>4.3999999999999997E-2</v>
      </c>
      <c r="G36" s="48"/>
      <c r="H36" s="48"/>
      <c r="I36" s="48"/>
      <c r="J36" s="45"/>
      <c r="K36" s="45"/>
    </row>
    <row r="37" spans="1:11" ht="40.799999999999997" customHeight="1" thickBot="1" x14ac:dyDescent="0.3">
      <c r="A37" s="65" t="s">
        <v>53</v>
      </c>
      <c r="B37" s="54" t="s">
        <v>27</v>
      </c>
      <c r="C37" s="55">
        <f t="shared" si="4"/>
        <v>2</v>
      </c>
      <c r="D37" s="41">
        <f>ROUND(0.0430848*1.15,3)</f>
        <v>0.05</v>
      </c>
      <c r="E37" s="55">
        <v>0.5</v>
      </c>
      <c r="F37" s="55">
        <f t="shared" si="5"/>
        <v>0.05</v>
      </c>
      <c r="G37" s="48"/>
      <c r="H37" s="48"/>
      <c r="I37" s="48"/>
      <c r="J37" s="45"/>
      <c r="K37" s="45"/>
    </row>
    <row r="38" spans="1:11" ht="30" customHeight="1" thickBot="1" x14ac:dyDescent="0.3">
      <c r="A38" s="65" t="s">
        <v>54</v>
      </c>
      <c r="B38" s="54" t="s">
        <v>27</v>
      </c>
      <c r="C38" s="55">
        <f t="shared" si="4"/>
        <v>2</v>
      </c>
      <c r="D38" s="41">
        <f>ROUND(0.095744*1.15,3)</f>
        <v>0.11</v>
      </c>
      <c r="E38" s="55">
        <v>0.1</v>
      </c>
      <c r="F38" s="55">
        <f t="shared" si="5"/>
        <v>2.2000000000000002E-2</v>
      </c>
      <c r="G38" s="48"/>
      <c r="H38" s="48"/>
      <c r="I38" s="48"/>
      <c r="J38" s="3"/>
      <c r="K38" s="3"/>
    </row>
    <row r="39" spans="1:11" ht="34.799999999999997" customHeight="1" thickBot="1" x14ac:dyDescent="0.3">
      <c r="A39" s="65" t="s">
        <v>55</v>
      </c>
      <c r="B39" s="54" t="s">
        <v>29</v>
      </c>
      <c r="C39" s="55">
        <f t="shared" si="4"/>
        <v>0.33333333333333331</v>
      </c>
      <c r="D39" s="41">
        <f>ROUND(0.287232*1.15,3)</f>
        <v>0.33</v>
      </c>
      <c r="E39" s="55">
        <v>1</v>
      </c>
      <c r="F39" s="55">
        <f t="shared" si="5"/>
        <v>0.11</v>
      </c>
      <c r="G39" s="18"/>
      <c r="H39" s="18"/>
      <c r="I39" s="18"/>
      <c r="J39" s="42"/>
      <c r="K39" s="42"/>
    </row>
    <row r="40" spans="1:11" ht="45" customHeight="1" thickBot="1" x14ac:dyDescent="0.3">
      <c r="A40" s="58" t="s">
        <v>56</v>
      </c>
      <c r="B40" s="66" t="s">
        <v>30</v>
      </c>
      <c r="C40" s="59">
        <f t="shared" si="4"/>
        <v>0.16666666666666666</v>
      </c>
      <c r="D40" s="44">
        <f>ROUND(0.215424*1.15,3)</f>
        <v>0.248</v>
      </c>
      <c r="E40" s="59">
        <v>0.5</v>
      </c>
      <c r="F40" s="59">
        <f t="shared" si="5"/>
        <v>2.0666666666666667E-2</v>
      </c>
      <c r="G40" s="61"/>
      <c r="H40" s="61"/>
      <c r="I40" s="61"/>
      <c r="J40" s="45"/>
      <c r="K40" s="45"/>
    </row>
    <row r="41" spans="1:11" ht="45" customHeight="1" thickBot="1" x14ac:dyDescent="0.3">
      <c r="A41" s="62"/>
      <c r="B41" s="63"/>
      <c r="G41" s="48"/>
      <c r="H41" s="48"/>
      <c r="I41" s="48"/>
      <c r="J41" s="45"/>
      <c r="K41" s="45"/>
    </row>
    <row r="42" spans="1:11" ht="45" customHeight="1" thickBot="1" x14ac:dyDescent="0.3">
      <c r="A42" s="67" t="s">
        <v>57</v>
      </c>
      <c r="B42" s="8" t="s">
        <v>6</v>
      </c>
      <c r="C42" s="8" t="s">
        <v>50</v>
      </c>
      <c r="D42" s="8" t="s">
        <v>35</v>
      </c>
      <c r="E42" s="50" t="s">
        <v>36</v>
      </c>
      <c r="F42" s="8" t="s">
        <v>37</v>
      </c>
      <c r="G42" s="48"/>
      <c r="H42" s="48"/>
      <c r="I42" s="48"/>
      <c r="J42" s="45"/>
      <c r="K42" s="45"/>
    </row>
    <row r="43" spans="1:11" ht="64.2" customHeight="1" thickBot="1" x14ac:dyDescent="0.3">
      <c r="A43" s="53" t="s">
        <v>58</v>
      </c>
      <c r="B43" s="54" t="s">
        <v>15</v>
      </c>
      <c r="C43" s="55">
        <f>_xlfn.IFS(B43=$M$9,$N$9,B43=$M$20,0,B43=$M$6,$N$6,B43=$M$7,$N$7,B43=$M$8,$N$8,B43=$M$10,$N$10,B43=$M$11,$N$11,B43=$M$12,$N$12,B43=$M$13,$N$13,B43=$M$14,$N$14,B43=$M$15,$N$15,B43=$M$16,$N$16,B43=$M$17,$N$17,B43=$M$18,$N$18,B43=$M$19,$N$19)</f>
        <v>4</v>
      </c>
      <c r="D43" s="41">
        <f>ROUND(0.006893568*1.15,3)</f>
        <v>8.0000000000000002E-3</v>
      </c>
      <c r="E43" s="55">
        <v>1</v>
      </c>
      <c r="F43" s="59">
        <f t="shared" ref="F43:F47" si="6">D43*C43*E43</f>
        <v>3.2000000000000001E-2</v>
      </c>
      <c r="G43" s="48"/>
      <c r="H43" s="48"/>
      <c r="I43" s="48"/>
      <c r="J43" s="45"/>
      <c r="K43" s="45"/>
    </row>
    <row r="44" spans="1:11" ht="42.6" customHeight="1" thickBot="1" x14ac:dyDescent="0.3">
      <c r="A44" s="53" t="s">
        <v>59</v>
      </c>
      <c r="B44" s="57" t="s">
        <v>31</v>
      </c>
      <c r="C44" s="55">
        <f>_xlfn.IFS(B44=$M$9,$N$9,B44=$M$20,0,B44=$M$6,$N$6,B44=$M$7,$N$7,B44=$M$8,$N$8,B44=$M$10,$N$10,B44=$M$11,$N$11,B44=$M$12,$N$12,B44=$M$13,$N$13,B44=$M$14,$N$14,B44=$M$15,$N$15,B44=$M$16,$N$16,B44=$M$17,$N$17,B44=$M$18,$N$18,B44=$M$19,$N$19)</f>
        <v>8.3333333333333329E-2</v>
      </c>
      <c r="D44" s="41">
        <f>ROUND(0.00861696*1.15,3)</f>
        <v>0.01</v>
      </c>
      <c r="E44" s="55">
        <v>1</v>
      </c>
      <c r="F44" s="59">
        <f t="shared" si="6"/>
        <v>8.3333333333333328E-4</v>
      </c>
      <c r="G44" s="48"/>
      <c r="H44" s="48"/>
      <c r="I44" s="48"/>
      <c r="J44" s="45"/>
      <c r="K44" s="45"/>
    </row>
    <row r="45" spans="1:11" ht="45" customHeight="1" thickBot="1" x14ac:dyDescent="0.3">
      <c r="A45" s="68" t="s">
        <v>60</v>
      </c>
      <c r="B45" s="57" t="s">
        <v>29</v>
      </c>
      <c r="C45" s="55">
        <f>_xlfn.IFS(B45=$M$9,$N$9,B45=$M$20,0,B45=$M$6,$N$6,B45=$M$7,$N$7,B45=$M$8,$N$8,B45=$M$10,$N$10,B45=$M$11,$N$11,B45=$M$12,$N$12,B45=$M$13,$N$13,B45=$M$14,$N$14,B45=$M$15,$N$15,B45=$M$16,$N$16,B45=$M$17,$N$17,B45=$M$18,$N$18,B45=$M$19,$N$19)</f>
        <v>0.33333333333333331</v>
      </c>
      <c r="D45" s="41">
        <f>ROUND(0.0861696*1.15,3)</f>
        <v>9.9000000000000005E-2</v>
      </c>
      <c r="E45" s="55">
        <v>0.3</v>
      </c>
      <c r="F45" s="59">
        <f t="shared" si="6"/>
        <v>9.9000000000000008E-3</v>
      </c>
      <c r="G45" s="48"/>
      <c r="H45" s="48"/>
      <c r="I45" s="48"/>
      <c r="J45" s="3"/>
      <c r="K45" s="3"/>
    </row>
    <row r="46" spans="1:11" ht="60.6" customHeight="1" thickBot="1" x14ac:dyDescent="0.3">
      <c r="A46" s="65" t="s">
        <v>61</v>
      </c>
      <c r="B46" s="69" t="s">
        <v>30</v>
      </c>
      <c r="C46" s="55">
        <f>_xlfn.IFS(B46=$M$9,$N$9,B46=$M$20,0,B46=$M$6,$N$6,B46=$M$7,$N$7,B46=$M$8,$N$8,B46=$M$10,$N$10,B46=$M$11,$N$11,B46=$M$12,$N$12,B46=$M$13,$N$13,B46=$M$14,$N$14,B46=$M$15,$N$15,B46=$M$16,$N$16,B46=$M$17,$N$17,B46=$M$18,$N$18,B46=$M$19,$N$19)</f>
        <v>0.16666666666666666</v>
      </c>
      <c r="D46" s="41">
        <f>ROUND(0.01148928*1.15,3)</f>
        <v>1.2999999999999999E-2</v>
      </c>
      <c r="E46" s="55">
        <v>1</v>
      </c>
      <c r="F46" s="59">
        <f t="shared" si="6"/>
        <v>2.1666666666666666E-3</v>
      </c>
      <c r="G46" s="18"/>
      <c r="H46" s="18"/>
      <c r="I46" s="18"/>
      <c r="J46" s="42"/>
      <c r="K46" s="42"/>
    </row>
    <row r="47" spans="1:11" ht="45.6" customHeight="1" thickBot="1" x14ac:dyDescent="0.3">
      <c r="A47" s="65" t="s">
        <v>62</v>
      </c>
      <c r="B47" s="57" t="s">
        <v>30</v>
      </c>
      <c r="C47" s="59">
        <f>_xlfn.IFS(B47=$M$9,$N$9,B47=$M$20,0,B47=$M$6,$N$6,B47=$M$7,$N$7,B47=$M$8,$N$8,B47=$M$10,$N$10,B47=$M$11,$N$11,B47=$M$12,$N$12,B47=$M$13,$N$13,B47=$M$14,$N$14,B47=$M$15,$N$15,B47=$M$16,$N$16,B47=$M$17,$N$17,B47=$M$18,$N$18,B47=$M$19,$N$19)</f>
        <v>0.16666666666666666</v>
      </c>
      <c r="D47" s="44">
        <f>ROUND(0.287232*1.15,3)</f>
        <v>0.33</v>
      </c>
      <c r="E47" s="59">
        <v>1</v>
      </c>
      <c r="F47" s="59">
        <f t="shared" si="6"/>
        <v>5.5E-2</v>
      </c>
      <c r="G47" s="61"/>
      <c r="H47" s="61"/>
      <c r="I47" s="61"/>
      <c r="J47" s="45"/>
      <c r="K47" s="45"/>
    </row>
    <row r="48" spans="1:11" ht="14.4" thickBot="1" x14ac:dyDescent="0.3">
      <c r="A48" s="62"/>
      <c r="B48" s="63"/>
      <c r="G48" s="48"/>
      <c r="H48" s="48"/>
      <c r="I48" s="48"/>
      <c r="J48" s="45"/>
      <c r="K48" s="45"/>
    </row>
    <row r="49" spans="1:11" ht="42" thickBot="1" x14ac:dyDescent="0.3">
      <c r="A49" s="67" t="s">
        <v>63</v>
      </c>
      <c r="B49" s="8" t="s">
        <v>6</v>
      </c>
      <c r="C49" s="8" t="s">
        <v>50</v>
      </c>
      <c r="D49" s="8" t="s">
        <v>35</v>
      </c>
      <c r="E49" s="50" t="s">
        <v>36</v>
      </c>
      <c r="F49" s="8" t="s">
        <v>37</v>
      </c>
      <c r="G49" s="48"/>
      <c r="H49" s="48"/>
      <c r="I49" s="48"/>
      <c r="J49" s="3"/>
      <c r="K49" s="3"/>
    </row>
    <row r="50" spans="1:11" ht="111.6" customHeight="1" thickBot="1" x14ac:dyDescent="0.3">
      <c r="A50" s="53" t="s">
        <v>64</v>
      </c>
      <c r="B50" s="54" t="s">
        <v>13</v>
      </c>
      <c r="C50" s="55">
        <f>_xlfn.IFS(B50=$M$9,$N$9,B50=$M$20,0,B50=$M$6,$N$6,B50=$M$7,$N$7,B50=$M$8,$N$8,B50=$M$10,$N$10,B50=$M$11,$N$11,B50=$M$12,$N$12,B50=$M$13,$N$13,B50=$M$14,$N$14,B50=$M$15,$N$15,B50=$M$16,$N$16,B50=$M$17,$N$17,B50=$M$18,$N$18,B50=$M$19,$N$19)</f>
        <v>22</v>
      </c>
      <c r="D50" s="41">
        <f>ROUND(0.3446784*1.15,3)</f>
        <v>0.39600000000000002</v>
      </c>
      <c r="E50" s="55">
        <v>1</v>
      </c>
      <c r="F50" s="59">
        <f t="shared" ref="F50:F51" si="7">D50*C50*E50</f>
        <v>8.7119999999999997</v>
      </c>
      <c r="G50" s="18"/>
      <c r="H50" s="18"/>
      <c r="I50" s="18"/>
      <c r="J50" s="42"/>
      <c r="K50" s="42"/>
    </row>
    <row r="51" spans="1:11" ht="74.400000000000006" customHeight="1" thickBot="1" x14ac:dyDescent="0.3">
      <c r="A51" s="65" t="s">
        <v>65</v>
      </c>
      <c r="B51" s="57" t="s">
        <v>27</v>
      </c>
      <c r="C51" s="59">
        <f>_xlfn.IFS(B51=$M$9,$N$9,B51=$M$20,0,B51=$M$6,$N$6,B51=$M$7,$N$7,B51=$M$8,$N$8,B51=$M$10,$N$10,B51=$M$11,$N$11,B51=$M$12,$N$12,B51=$M$13,$N$13,B51=$M$14,$N$14,B51=$M$15,$N$15,B51=$M$16,$N$16,B51=$M$17,$N$17,B51=$M$18,$N$18,B51=$M$19,$N$19)</f>
        <v>2</v>
      </c>
      <c r="D51" s="44">
        <f>ROUND(0.49239771432*1.15,3)</f>
        <v>0.56599999999999995</v>
      </c>
      <c r="E51" s="59">
        <v>1</v>
      </c>
      <c r="F51" s="59">
        <f t="shared" si="7"/>
        <v>1.1319999999999999</v>
      </c>
      <c r="G51" s="61"/>
      <c r="H51" s="61"/>
      <c r="I51" s="61"/>
      <c r="J51" s="45"/>
      <c r="K51" s="45"/>
    </row>
    <row r="52" spans="1:11" ht="14.4" thickBot="1" x14ac:dyDescent="0.3">
      <c r="A52" s="62"/>
      <c r="B52" s="63"/>
      <c r="G52" s="48"/>
      <c r="H52" s="48"/>
      <c r="I52" s="48"/>
      <c r="J52" s="45"/>
      <c r="K52" s="45"/>
    </row>
    <row r="53" spans="1:11" ht="68.25" customHeight="1" thickBot="1" x14ac:dyDescent="0.3">
      <c r="A53" s="67" t="s">
        <v>66</v>
      </c>
      <c r="B53" s="8" t="s">
        <v>6</v>
      </c>
      <c r="C53" s="8" t="s">
        <v>50</v>
      </c>
      <c r="D53" s="8" t="s">
        <v>35</v>
      </c>
      <c r="E53" s="50" t="s">
        <v>36</v>
      </c>
      <c r="F53" s="8" t="s">
        <v>37</v>
      </c>
      <c r="G53" s="48"/>
      <c r="H53" s="48"/>
      <c r="I53" s="48"/>
      <c r="J53" s="45"/>
      <c r="K53" s="45"/>
    </row>
    <row r="54" spans="1:11" ht="51.6" customHeight="1" thickBot="1" x14ac:dyDescent="0.3">
      <c r="A54" s="53" t="s">
        <v>38</v>
      </c>
      <c r="B54" s="57" t="s">
        <v>13</v>
      </c>
      <c r="C54" s="55">
        <f t="shared" ref="C54:C64" si="8">_xlfn.IFS(B54=$M$9,$N$9,B54=$M$20,0,B54=$M$6,$N$6,B54=$M$7,$N$7,B54=$M$8,$N$8,B54=$M$10,$N$10,B54=$M$11,$N$11,B54=$M$12,$N$12,B54=$M$13,$N$13,B54=$M$14,$N$14,B54=$M$15,$N$15,B54=$M$16,$N$16,B54=$M$17,$N$17,B54=$M$18,$N$18,B54=$M$19,$N$19)</f>
        <v>22</v>
      </c>
      <c r="D54" s="41">
        <f>ROUND(0.0156672*1.15,3)</f>
        <v>1.7999999999999999E-2</v>
      </c>
      <c r="E54" s="56">
        <v>1</v>
      </c>
      <c r="F54" s="55">
        <f>D54*C54*E54</f>
        <v>0.39599999999999996</v>
      </c>
      <c r="G54" s="48"/>
      <c r="H54" s="48"/>
      <c r="I54" s="48"/>
      <c r="J54" s="45"/>
      <c r="K54" s="45"/>
    </row>
    <row r="55" spans="1:11" ht="91.8" customHeight="1" thickBot="1" x14ac:dyDescent="0.3">
      <c r="A55" s="53" t="s">
        <v>39</v>
      </c>
      <c r="B55" s="54" t="s">
        <v>13</v>
      </c>
      <c r="C55" s="55">
        <f t="shared" si="8"/>
        <v>22</v>
      </c>
      <c r="D55" s="41">
        <f>ROUND(0.0430848*1.15,3)</f>
        <v>0.05</v>
      </c>
      <c r="E55" s="56">
        <v>0.6</v>
      </c>
      <c r="F55" s="55">
        <f t="shared" ref="F55:F64" si="9">D55*C55*E55</f>
        <v>0.66</v>
      </c>
      <c r="G55" s="48"/>
      <c r="H55" s="48"/>
      <c r="I55" s="48"/>
      <c r="J55" s="45"/>
      <c r="K55" s="45"/>
    </row>
    <row r="56" spans="1:11" ht="52.2" customHeight="1" thickBot="1" x14ac:dyDescent="0.3">
      <c r="A56" s="53" t="s">
        <v>40</v>
      </c>
      <c r="B56" s="54" t="s">
        <v>28</v>
      </c>
      <c r="C56" s="55">
        <f t="shared" si="8"/>
        <v>1</v>
      </c>
      <c r="D56" s="41">
        <f>ROUND(0.0430848*1.15,3)</f>
        <v>0.05</v>
      </c>
      <c r="E56" s="56">
        <v>0.6</v>
      </c>
      <c r="F56" s="55">
        <f t="shared" si="9"/>
        <v>0.03</v>
      </c>
      <c r="G56" s="48"/>
      <c r="H56" s="48"/>
      <c r="I56" s="48"/>
      <c r="J56" s="45"/>
      <c r="K56" s="45"/>
    </row>
    <row r="57" spans="1:11" ht="45" customHeight="1" thickBot="1" x14ac:dyDescent="0.3">
      <c r="A57" s="53" t="s">
        <v>41</v>
      </c>
      <c r="B57" s="54" t="s">
        <v>15</v>
      </c>
      <c r="C57" s="55">
        <f t="shared" si="8"/>
        <v>4</v>
      </c>
      <c r="D57" s="41">
        <f>ROUND(0.0430848*1.15,3)</f>
        <v>0.05</v>
      </c>
      <c r="E57" s="56">
        <v>0.6</v>
      </c>
      <c r="F57" s="55">
        <f t="shared" si="9"/>
        <v>0.12</v>
      </c>
      <c r="G57" s="48"/>
      <c r="H57" s="48"/>
      <c r="I57" s="48"/>
      <c r="J57" s="45"/>
      <c r="K57" s="45"/>
    </row>
    <row r="58" spans="1:11" ht="57.6" customHeight="1" thickBot="1" x14ac:dyDescent="0.3">
      <c r="A58" s="53" t="s">
        <v>42</v>
      </c>
      <c r="B58" s="57" t="s">
        <v>13</v>
      </c>
      <c r="C58" s="55">
        <f t="shared" si="8"/>
        <v>22</v>
      </c>
      <c r="D58" s="41">
        <f>ROUND(0.0191488*1.15,3)</f>
        <v>2.1999999999999999E-2</v>
      </c>
      <c r="E58" s="56">
        <v>1</v>
      </c>
      <c r="F58" s="55">
        <f t="shared" si="9"/>
        <v>0.48399999999999999</v>
      </c>
      <c r="G58" s="48"/>
      <c r="H58" s="48"/>
      <c r="I58" s="48"/>
      <c r="J58" s="45"/>
      <c r="K58" s="45"/>
    </row>
    <row r="59" spans="1:11" ht="84" customHeight="1" thickBot="1" x14ac:dyDescent="0.3">
      <c r="A59" s="53" t="s">
        <v>67</v>
      </c>
      <c r="B59" s="57" t="s">
        <v>21</v>
      </c>
      <c r="C59" s="55">
        <f t="shared" si="8"/>
        <v>17</v>
      </c>
      <c r="D59" s="41">
        <f>ROUND(0.191488*1.15,3)</f>
        <v>0.22</v>
      </c>
      <c r="E59" s="56">
        <v>0.1</v>
      </c>
      <c r="F59" s="55">
        <f t="shared" si="9"/>
        <v>0.37400000000000005</v>
      </c>
      <c r="G59" s="48"/>
      <c r="H59" s="48"/>
      <c r="I59" s="48"/>
      <c r="J59" s="45"/>
      <c r="K59" s="45"/>
    </row>
    <row r="60" spans="1:11" ht="45" customHeight="1" thickBot="1" x14ac:dyDescent="0.3">
      <c r="A60" s="53" t="s">
        <v>44</v>
      </c>
      <c r="B60" s="57" t="s">
        <v>28</v>
      </c>
      <c r="C60" s="55">
        <f t="shared" si="8"/>
        <v>1</v>
      </c>
      <c r="D60" s="41">
        <f>ROUND(0.49239771432*1.15,3)</f>
        <v>0.56599999999999995</v>
      </c>
      <c r="E60" s="56">
        <v>1</v>
      </c>
      <c r="F60" s="55">
        <f t="shared" si="9"/>
        <v>0.56599999999999995</v>
      </c>
      <c r="G60" s="48"/>
      <c r="H60" s="48"/>
      <c r="I60" s="48"/>
      <c r="J60" s="45"/>
      <c r="K60" s="45"/>
    </row>
    <row r="61" spans="1:11" ht="60.6" customHeight="1" thickBot="1" x14ac:dyDescent="0.3">
      <c r="A61" s="53" t="s">
        <v>45</v>
      </c>
      <c r="B61" s="57" t="s">
        <v>27</v>
      </c>
      <c r="C61" s="55">
        <f t="shared" si="8"/>
        <v>2</v>
      </c>
      <c r="D61" s="41">
        <f>ROUND(0.095744*1.15,3)</f>
        <v>0.11</v>
      </c>
      <c r="E61" s="56">
        <v>0.2</v>
      </c>
      <c r="F61" s="55">
        <f t="shared" si="9"/>
        <v>4.4000000000000004E-2</v>
      </c>
      <c r="G61" s="48"/>
      <c r="H61" s="48"/>
      <c r="I61" s="48"/>
      <c r="J61" s="45"/>
      <c r="K61" s="45"/>
    </row>
    <row r="62" spans="1:11" ht="89.4" customHeight="1" thickBot="1" x14ac:dyDescent="0.3">
      <c r="A62" s="58" t="s">
        <v>46</v>
      </c>
      <c r="B62" s="54" t="s">
        <v>28</v>
      </c>
      <c r="C62" s="55">
        <f t="shared" si="8"/>
        <v>1</v>
      </c>
      <c r="D62" s="41">
        <f>ROUND(0.191488*1.15,3)</f>
        <v>0.22</v>
      </c>
      <c r="E62" s="56">
        <v>1</v>
      </c>
      <c r="F62" s="55">
        <f t="shared" si="9"/>
        <v>0.22</v>
      </c>
      <c r="G62" s="48"/>
      <c r="H62" s="48"/>
      <c r="I62" s="48"/>
      <c r="J62" s="3"/>
      <c r="K62" s="3"/>
    </row>
    <row r="63" spans="1:11" ht="48.6" customHeight="1" thickBot="1" x14ac:dyDescent="0.3">
      <c r="A63" s="58" t="s">
        <v>47</v>
      </c>
      <c r="B63" s="54" t="s">
        <v>28</v>
      </c>
      <c r="C63" s="55">
        <f t="shared" si="8"/>
        <v>1</v>
      </c>
      <c r="D63" s="41">
        <f>ROUND(0.1723392*1.15,3)</f>
        <v>0.19800000000000001</v>
      </c>
      <c r="E63" s="56">
        <v>1</v>
      </c>
      <c r="F63" s="55">
        <f t="shared" si="9"/>
        <v>0.19800000000000001</v>
      </c>
      <c r="G63" s="18"/>
      <c r="H63" s="18"/>
      <c r="I63" s="18"/>
      <c r="J63" s="42"/>
      <c r="K63" s="3"/>
    </row>
    <row r="64" spans="1:11" ht="31.8" customHeight="1" thickBot="1" x14ac:dyDescent="0.3">
      <c r="A64" s="58" t="s">
        <v>48</v>
      </c>
      <c r="B64" s="57" t="s">
        <v>29</v>
      </c>
      <c r="C64" s="59">
        <f t="shared" si="8"/>
        <v>0.33333333333333331</v>
      </c>
      <c r="D64" s="44">
        <f>ROUND(0.215424*1.15,3)</f>
        <v>0.248</v>
      </c>
      <c r="E64" s="60">
        <v>0.3</v>
      </c>
      <c r="F64" s="59">
        <f t="shared" si="9"/>
        <v>2.4799999999999999E-2</v>
      </c>
      <c r="G64" s="61"/>
      <c r="H64" s="61"/>
      <c r="I64" s="61"/>
      <c r="J64" s="3"/>
      <c r="K64" s="3"/>
    </row>
    <row r="65" spans="1:16" ht="14.4" thickBot="1" x14ac:dyDescent="0.3">
      <c r="A65" s="70"/>
      <c r="B65" s="71"/>
      <c r="C65" s="71"/>
      <c r="D65" s="71"/>
      <c r="E65" s="71"/>
      <c r="F65" s="72"/>
      <c r="G65" s="61"/>
      <c r="H65" s="61"/>
      <c r="I65" s="61"/>
      <c r="J65" s="3"/>
      <c r="K65" s="3"/>
    </row>
    <row r="66" spans="1:16" ht="30" customHeight="1" thickBot="1" x14ac:dyDescent="0.3">
      <c r="A66" s="73"/>
      <c r="B66" s="73"/>
      <c r="C66" s="4"/>
      <c r="D66" s="4"/>
      <c r="F66" s="283" t="s">
        <v>68</v>
      </c>
      <c r="G66" s="285"/>
      <c r="H66" s="285"/>
      <c r="I66" s="285"/>
      <c r="J66" s="284"/>
      <c r="K66" s="74"/>
      <c r="L66" s="283" t="s">
        <v>69</v>
      </c>
      <c r="M66" s="285"/>
      <c r="N66" s="285"/>
      <c r="O66" s="285"/>
      <c r="P66" s="284"/>
    </row>
    <row r="67" spans="1:16" ht="14.4" x14ac:dyDescent="0.3">
      <c r="A67" s="75" t="s">
        <v>70</v>
      </c>
      <c r="B67" s="76" t="s">
        <v>71</v>
      </c>
      <c r="C67" s="77" t="s">
        <v>72</v>
      </c>
      <c r="D67" s="77" t="s">
        <v>73</v>
      </c>
      <c r="E67" s="42"/>
      <c r="F67" s="127" t="s">
        <v>95</v>
      </c>
      <c r="G67" s="128" t="s">
        <v>96</v>
      </c>
      <c r="H67" s="128" t="s">
        <v>97</v>
      </c>
      <c r="I67" s="128" t="s">
        <v>98</v>
      </c>
      <c r="J67" s="129" t="s">
        <v>129</v>
      </c>
      <c r="K67" s="79"/>
      <c r="L67" s="127" t="s">
        <v>95</v>
      </c>
      <c r="M67" s="128" t="s">
        <v>96</v>
      </c>
      <c r="N67" s="128" t="s">
        <v>97</v>
      </c>
      <c r="O67" s="128" t="s">
        <v>98</v>
      </c>
      <c r="P67" s="129" t="s">
        <v>129</v>
      </c>
    </row>
    <row r="68" spans="1:16" ht="65.400000000000006" customHeight="1" x14ac:dyDescent="0.3">
      <c r="A68" s="80" t="s">
        <v>74</v>
      </c>
      <c r="B68" s="81">
        <f>ROUND(3*1.15,3)</f>
        <v>3.45</v>
      </c>
      <c r="C68" s="82">
        <f t="shared" ref="C68:C73" si="10">F68*L68+G68*M68+H68*N68+I68*O68+J68*P68</f>
        <v>0</v>
      </c>
      <c r="D68" s="83">
        <f>+B68*C68</f>
        <v>0</v>
      </c>
      <c r="E68" s="45"/>
      <c r="F68" s="84">
        <v>0</v>
      </c>
      <c r="G68" s="104">
        <v>0</v>
      </c>
      <c r="H68" s="104">
        <v>0</v>
      </c>
      <c r="I68" s="101">
        <v>0</v>
      </c>
      <c r="J68" s="130">
        <v>0</v>
      </c>
      <c r="K68" s="79"/>
      <c r="L68" s="86">
        <v>0</v>
      </c>
      <c r="M68" s="87">
        <v>0</v>
      </c>
      <c r="N68" s="87">
        <v>0</v>
      </c>
      <c r="O68" s="87">
        <v>0</v>
      </c>
      <c r="P68" s="131">
        <v>0</v>
      </c>
    </row>
    <row r="69" spans="1:16" ht="41.4" customHeight="1" x14ac:dyDescent="0.3">
      <c r="A69" s="80" t="s">
        <v>75</v>
      </c>
      <c r="B69" s="81">
        <f>ROUND(3*1.15,3)</f>
        <v>3.45</v>
      </c>
      <c r="C69" s="82">
        <f t="shared" si="10"/>
        <v>0</v>
      </c>
      <c r="D69" s="83">
        <f t="shared" ref="D69:D73" si="11">+B69*C69</f>
        <v>0</v>
      </c>
      <c r="E69" s="45"/>
      <c r="F69" s="88">
        <v>0</v>
      </c>
      <c r="G69" s="104">
        <v>0</v>
      </c>
      <c r="H69" s="104">
        <v>0</v>
      </c>
      <c r="I69" s="104">
        <v>0</v>
      </c>
      <c r="J69" s="132">
        <v>0</v>
      </c>
      <c r="K69" s="79"/>
      <c r="L69" s="86">
        <v>0</v>
      </c>
      <c r="M69" s="87">
        <v>0</v>
      </c>
      <c r="N69" s="87">
        <v>0</v>
      </c>
      <c r="O69" s="87">
        <v>0</v>
      </c>
      <c r="P69" s="131">
        <v>0</v>
      </c>
    </row>
    <row r="70" spans="1:16" ht="30.6" customHeight="1" x14ac:dyDescent="0.3">
      <c r="A70" s="80" t="s">
        <v>76</v>
      </c>
      <c r="B70" s="81">
        <f>ROUND(5*1.15,3)</f>
        <v>5.75</v>
      </c>
      <c r="C70" s="82">
        <f t="shared" si="10"/>
        <v>1700</v>
      </c>
      <c r="D70" s="83">
        <f t="shared" si="11"/>
        <v>9775</v>
      </c>
      <c r="E70" s="45"/>
      <c r="F70" s="88">
        <v>2</v>
      </c>
      <c r="G70" s="104">
        <v>1</v>
      </c>
      <c r="H70" s="104">
        <v>3</v>
      </c>
      <c r="I70" s="101">
        <v>0</v>
      </c>
      <c r="J70" s="132">
        <v>12</v>
      </c>
      <c r="K70" s="79"/>
      <c r="L70" s="86">
        <v>30</v>
      </c>
      <c r="M70" s="87">
        <v>50</v>
      </c>
      <c r="N70" s="87">
        <v>90</v>
      </c>
      <c r="O70" s="87">
        <v>0</v>
      </c>
      <c r="P70" s="131">
        <v>110</v>
      </c>
    </row>
    <row r="71" spans="1:16" ht="54.6" customHeight="1" x14ac:dyDescent="0.3">
      <c r="A71" s="80" t="s">
        <v>77</v>
      </c>
      <c r="B71" s="81">
        <f>ROUND(2*1.15,3)</f>
        <v>2.2999999999999998</v>
      </c>
      <c r="C71" s="82">
        <f t="shared" si="10"/>
        <v>300</v>
      </c>
      <c r="D71" s="83">
        <f t="shared" si="11"/>
        <v>690</v>
      </c>
      <c r="E71" s="45"/>
      <c r="F71" s="88">
        <v>2</v>
      </c>
      <c r="G71" s="104">
        <v>0</v>
      </c>
      <c r="H71" s="104">
        <v>0</v>
      </c>
      <c r="I71" s="101">
        <v>0</v>
      </c>
      <c r="J71" s="132">
        <v>0</v>
      </c>
      <c r="K71" s="79"/>
      <c r="L71" s="86">
        <v>150</v>
      </c>
      <c r="M71" s="87">
        <v>0</v>
      </c>
      <c r="N71" s="87">
        <v>0</v>
      </c>
      <c r="O71" s="87">
        <v>0</v>
      </c>
      <c r="P71" s="131">
        <v>0</v>
      </c>
    </row>
    <row r="72" spans="1:16" ht="53.4" customHeight="1" x14ac:dyDescent="0.3">
      <c r="A72" s="80" t="s">
        <v>78</v>
      </c>
      <c r="B72" s="81">
        <f>ROUND(4*1.15,3)</f>
        <v>4.5999999999999996</v>
      </c>
      <c r="C72" s="82">
        <f t="shared" si="10"/>
        <v>500</v>
      </c>
      <c r="D72" s="83">
        <f t="shared" si="11"/>
        <v>2300</v>
      </c>
      <c r="E72" s="45"/>
      <c r="F72" s="88">
        <v>2</v>
      </c>
      <c r="G72" s="104">
        <v>1</v>
      </c>
      <c r="H72" s="101">
        <v>0</v>
      </c>
      <c r="I72" s="101">
        <v>0</v>
      </c>
      <c r="J72" s="132">
        <v>0</v>
      </c>
      <c r="K72" s="79"/>
      <c r="L72" s="86">
        <v>150</v>
      </c>
      <c r="M72" s="87">
        <v>200</v>
      </c>
      <c r="N72" s="87">
        <v>0</v>
      </c>
      <c r="O72" s="87">
        <v>0</v>
      </c>
      <c r="P72" s="131">
        <v>0</v>
      </c>
    </row>
    <row r="73" spans="1:16" ht="61.8" customHeight="1" x14ac:dyDescent="0.3">
      <c r="A73" s="80" t="s">
        <v>79</v>
      </c>
      <c r="B73" s="81">
        <f>ROUND(3*1.15,3)</f>
        <v>3.45</v>
      </c>
      <c r="C73" s="82">
        <f t="shared" si="10"/>
        <v>340</v>
      </c>
      <c r="D73" s="83">
        <f t="shared" si="11"/>
        <v>1173</v>
      </c>
      <c r="E73" s="45"/>
      <c r="F73" s="84">
        <v>2</v>
      </c>
      <c r="G73" s="104">
        <v>1</v>
      </c>
      <c r="H73" s="104">
        <v>1</v>
      </c>
      <c r="I73" s="101">
        <v>0</v>
      </c>
      <c r="J73" s="132">
        <v>0</v>
      </c>
      <c r="K73" s="79"/>
      <c r="L73" s="86">
        <v>50</v>
      </c>
      <c r="M73" s="87">
        <v>150</v>
      </c>
      <c r="N73" s="87">
        <v>90</v>
      </c>
      <c r="O73" s="87">
        <v>0</v>
      </c>
      <c r="P73" s="131">
        <v>0</v>
      </c>
    </row>
    <row r="74" spans="1:16" ht="55.8" customHeight="1" thickBot="1" x14ac:dyDescent="0.35">
      <c r="A74" s="89" t="s">
        <v>80</v>
      </c>
      <c r="B74" s="90">
        <f>ROUND(2*1.15,3)</f>
        <v>2.2999999999999998</v>
      </c>
      <c r="C74" s="133">
        <f>F74*L74+G74*M74+H74*N74+I74*O74+J74*P74</f>
        <v>30059.56</v>
      </c>
      <c r="D74" s="91">
        <f>+B74*C74</f>
        <v>69136.987999999998</v>
      </c>
      <c r="E74" s="45"/>
      <c r="F74" s="92">
        <v>8</v>
      </c>
      <c r="G74" s="134">
        <v>8</v>
      </c>
      <c r="H74" s="134">
        <v>3</v>
      </c>
      <c r="I74" s="134">
        <v>0</v>
      </c>
      <c r="J74" s="135">
        <v>12</v>
      </c>
      <c r="K74" s="79"/>
      <c r="L74" s="94">
        <v>1300</v>
      </c>
      <c r="M74" s="95">
        <v>100</v>
      </c>
      <c r="N74" s="95">
        <v>484</v>
      </c>
      <c r="O74" s="95">
        <v>0</v>
      </c>
      <c r="P74" s="136">
        <v>1450.63</v>
      </c>
    </row>
    <row r="75" spans="1:16" ht="14.4" thickBot="1" x14ac:dyDescent="0.3">
      <c r="A75" s="96"/>
      <c r="B75" s="97"/>
      <c r="C75" s="98"/>
      <c r="D75" s="99"/>
      <c r="E75" s="100"/>
      <c r="F75" s="45"/>
      <c r="G75" s="42"/>
      <c r="H75" s="42"/>
      <c r="I75" s="42"/>
      <c r="J75" s="3"/>
      <c r="K75" s="3"/>
    </row>
    <row r="76" spans="1:16" ht="14.4" thickBot="1" x14ac:dyDescent="0.3">
      <c r="A76" s="73"/>
      <c r="B76" s="73"/>
      <c r="C76" s="4"/>
      <c r="D76" s="4"/>
      <c r="E76" s="3"/>
      <c r="F76" s="283" t="s">
        <v>81</v>
      </c>
      <c r="G76" s="285"/>
      <c r="H76" s="285"/>
      <c r="I76" s="285"/>
      <c r="J76" s="284"/>
      <c r="K76" s="74"/>
      <c r="L76" s="283" t="s">
        <v>82</v>
      </c>
      <c r="M76" s="285"/>
      <c r="N76" s="285"/>
      <c r="O76" s="285"/>
      <c r="P76" s="284"/>
    </row>
    <row r="77" spans="1:16" ht="28.2" thickBot="1" x14ac:dyDescent="0.3">
      <c r="A77" s="75" t="s">
        <v>20</v>
      </c>
      <c r="B77" s="76" t="s">
        <v>71</v>
      </c>
      <c r="C77" s="77" t="s">
        <v>72</v>
      </c>
      <c r="D77" s="77" t="s">
        <v>73</v>
      </c>
      <c r="E77" s="42"/>
      <c r="F77" s="127" t="s">
        <v>95</v>
      </c>
      <c r="G77" s="128" t="s">
        <v>96</v>
      </c>
      <c r="H77" s="128" t="s">
        <v>97</v>
      </c>
      <c r="I77" s="128" t="s">
        <v>98</v>
      </c>
      <c r="J77" s="129" t="s">
        <v>129</v>
      </c>
      <c r="L77" s="127" t="s">
        <v>95</v>
      </c>
      <c r="M77" s="137" t="s">
        <v>96</v>
      </c>
      <c r="N77" s="137" t="s">
        <v>97</v>
      </c>
      <c r="O77" s="137" t="s">
        <v>98</v>
      </c>
      <c r="P77" s="129" t="s">
        <v>129</v>
      </c>
    </row>
    <row r="78" spans="1:16" ht="81" customHeight="1" x14ac:dyDescent="0.25">
      <c r="A78" s="80" t="s">
        <v>83</v>
      </c>
      <c r="B78" s="81">
        <f>ROUND(0.04*1.15,3)</f>
        <v>4.5999999999999999E-2</v>
      </c>
      <c r="C78" s="138">
        <f>F78*L78+G78*M78+H78*N78+I78*O78+J78*P78</f>
        <v>6179</v>
      </c>
      <c r="D78" s="83">
        <f>+B78*C78</f>
        <v>284.23399999999998</v>
      </c>
      <c r="E78" s="45"/>
      <c r="F78" s="84">
        <v>2</v>
      </c>
      <c r="G78" s="101">
        <v>3</v>
      </c>
      <c r="H78" s="104">
        <v>1</v>
      </c>
      <c r="I78" s="101">
        <v>0</v>
      </c>
      <c r="J78" s="130">
        <v>0</v>
      </c>
      <c r="L78" s="102">
        <v>1911.5</v>
      </c>
      <c r="M78" s="103">
        <v>624</v>
      </c>
      <c r="N78" s="103">
        <v>484</v>
      </c>
      <c r="O78" s="103">
        <v>0</v>
      </c>
      <c r="P78" s="139">
        <v>0</v>
      </c>
    </row>
    <row r="79" spans="1:16" ht="103.2" customHeight="1" x14ac:dyDescent="0.25">
      <c r="A79" s="80" t="s">
        <v>84</v>
      </c>
      <c r="B79" s="81">
        <f>ROUND(0.06*1.15,3)</f>
        <v>6.9000000000000006E-2</v>
      </c>
      <c r="C79" s="82">
        <f>F79*L79+G79*M79+H79*N79+I79*O79+J79*P79</f>
        <v>6179</v>
      </c>
      <c r="D79" s="83">
        <f t="shared" ref="D79:D82" si="12">+B79*C79</f>
        <v>426.35100000000006</v>
      </c>
      <c r="E79" s="45"/>
      <c r="F79" s="84">
        <v>2</v>
      </c>
      <c r="G79" s="104">
        <v>3</v>
      </c>
      <c r="H79" s="104">
        <v>1</v>
      </c>
      <c r="I79" s="101">
        <v>0</v>
      </c>
      <c r="J79" s="132">
        <v>0</v>
      </c>
      <c r="L79" s="86">
        <v>1911.5</v>
      </c>
      <c r="M79" s="87">
        <v>624</v>
      </c>
      <c r="N79" s="87">
        <v>484</v>
      </c>
      <c r="O79" s="87">
        <v>0</v>
      </c>
      <c r="P79" s="131">
        <v>0</v>
      </c>
    </row>
    <row r="80" spans="1:16" ht="54" customHeight="1" x14ac:dyDescent="0.25">
      <c r="A80" s="80" t="s">
        <v>85</v>
      </c>
      <c r="B80" s="81">
        <f>ROUND(1.2*1.15,3)</f>
        <v>1.38</v>
      </c>
      <c r="C80" s="82">
        <f>F80*L80+G80*M80+H80*N80+I80*O80+J80*P80</f>
        <v>6179</v>
      </c>
      <c r="D80" s="83">
        <f t="shared" si="12"/>
        <v>8527.0199999999986</v>
      </c>
      <c r="E80" s="45"/>
      <c r="F80" s="84">
        <v>2</v>
      </c>
      <c r="G80" s="104">
        <v>3</v>
      </c>
      <c r="H80" s="104">
        <v>1</v>
      </c>
      <c r="I80" s="101">
        <v>0</v>
      </c>
      <c r="J80" s="132">
        <v>0</v>
      </c>
      <c r="L80" s="86">
        <v>1911.5</v>
      </c>
      <c r="M80" s="87">
        <v>624</v>
      </c>
      <c r="N80" s="87">
        <v>484</v>
      </c>
      <c r="O80" s="87">
        <v>0</v>
      </c>
      <c r="P80" s="131">
        <v>0</v>
      </c>
    </row>
    <row r="81" spans="1:16" ht="57" customHeight="1" x14ac:dyDescent="0.25">
      <c r="A81" s="80" t="s">
        <v>86</v>
      </c>
      <c r="B81" s="81">
        <f>ROUND(2*1.15,3)</f>
        <v>2.2999999999999998</v>
      </c>
      <c r="C81" s="82">
        <f>F81*L81+G81*M81+H81*N81+I81*O81+J81*P81</f>
        <v>17701</v>
      </c>
      <c r="D81" s="83">
        <f t="shared" si="12"/>
        <v>40712.299999999996</v>
      </c>
      <c r="E81" s="45"/>
      <c r="F81" s="84">
        <v>6</v>
      </c>
      <c r="G81" s="101">
        <v>3</v>
      </c>
      <c r="H81" s="104">
        <v>1</v>
      </c>
      <c r="I81" s="101">
        <v>12</v>
      </c>
      <c r="J81" s="132">
        <v>0</v>
      </c>
      <c r="L81" s="86">
        <v>1911.5</v>
      </c>
      <c r="M81" s="87">
        <v>624</v>
      </c>
      <c r="N81" s="87">
        <v>484</v>
      </c>
      <c r="O81" s="87">
        <v>323</v>
      </c>
      <c r="P81" s="131">
        <v>0</v>
      </c>
    </row>
    <row r="82" spans="1:16" ht="82.2" customHeight="1" thickBot="1" x14ac:dyDescent="0.3">
      <c r="A82" s="105" t="s">
        <v>87</v>
      </c>
      <c r="B82" s="106">
        <f>ROUND(0.06*1.15,3)</f>
        <v>6.9000000000000006E-2</v>
      </c>
      <c r="C82" s="140">
        <f>F82*L82+G82*M82+H82*N82+I82*O82+J82*P82</f>
        <v>6179</v>
      </c>
      <c r="D82" s="91">
        <f t="shared" si="12"/>
        <v>426.35100000000006</v>
      </c>
      <c r="E82" s="45"/>
      <c r="F82" s="92">
        <v>2</v>
      </c>
      <c r="G82" s="107">
        <v>3</v>
      </c>
      <c r="H82" s="107">
        <v>1</v>
      </c>
      <c r="I82" s="134">
        <v>0</v>
      </c>
      <c r="J82" s="141">
        <v>0</v>
      </c>
      <c r="L82" s="94">
        <v>1911.5</v>
      </c>
      <c r="M82" s="95">
        <v>624</v>
      </c>
      <c r="N82" s="95">
        <v>484</v>
      </c>
      <c r="O82" s="95">
        <v>0</v>
      </c>
      <c r="P82" s="136">
        <v>0</v>
      </c>
    </row>
    <row r="83" spans="1:16" ht="30" customHeight="1" thickBot="1" x14ac:dyDescent="0.3"/>
    <row r="84" spans="1:16" ht="30" customHeight="1" x14ac:dyDescent="0.25">
      <c r="A84" s="75" t="s">
        <v>88</v>
      </c>
      <c r="B84" s="108" t="s">
        <v>89</v>
      </c>
      <c r="C84" s="109" t="s">
        <v>90</v>
      </c>
      <c r="D84" s="110" t="s">
        <v>91</v>
      </c>
      <c r="E84" s="111" t="s">
        <v>92</v>
      </c>
    </row>
    <row r="85" spans="1:16" ht="30" customHeight="1" thickBot="1" x14ac:dyDescent="0.3">
      <c r="A85" s="112" t="s">
        <v>22</v>
      </c>
      <c r="B85" s="113">
        <v>1</v>
      </c>
      <c r="C85" s="114">
        <f>ROUND(11*1.15,3)</f>
        <v>12.65</v>
      </c>
      <c r="D85" s="142">
        <f>22*8</f>
        <v>176</v>
      </c>
      <c r="E85" s="91">
        <f>D85*C85*B85</f>
        <v>2226.4</v>
      </c>
    </row>
    <row r="86" spans="1:16" ht="30" customHeight="1" x14ac:dyDescent="0.25"/>
    <row r="87" spans="1:16" ht="30" customHeight="1" x14ac:dyDescent="0.25"/>
    <row r="88" spans="1:16" ht="30" customHeight="1" x14ac:dyDescent="0.25"/>
    <row r="89" spans="1:16" ht="30" customHeight="1" x14ac:dyDescent="0.25"/>
    <row r="90" spans="1:16" ht="30" customHeight="1" x14ac:dyDescent="0.25"/>
    <row r="91" spans="1:16" ht="30" customHeight="1" x14ac:dyDescent="0.25"/>
    <row r="92" spans="1:16" ht="30" customHeight="1" x14ac:dyDescent="0.25"/>
    <row r="93" spans="1:16" ht="30" customHeight="1" x14ac:dyDescent="0.25"/>
    <row r="94" spans="1:16" ht="30" customHeight="1" x14ac:dyDescent="0.25"/>
    <row r="95" spans="1:16" ht="30" customHeight="1" x14ac:dyDescent="0.25"/>
    <row r="96" spans="1:16" ht="30"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30" customHeight="1" x14ac:dyDescent="0.25"/>
    <row r="104" ht="30" customHeight="1" x14ac:dyDescent="0.25"/>
    <row r="105" ht="30" customHeight="1" x14ac:dyDescent="0.25"/>
    <row r="106" ht="30" customHeight="1" x14ac:dyDescent="0.25"/>
    <row r="107" ht="30"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row r="114" ht="30" customHeight="1" x14ac:dyDescent="0.25"/>
    <row r="115" ht="30" customHeight="1" x14ac:dyDescent="0.25"/>
    <row r="116" ht="30" customHeight="1" x14ac:dyDescent="0.25"/>
    <row r="117" ht="30" customHeight="1" x14ac:dyDescent="0.25"/>
    <row r="118" ht="30" customHeight="1" x14ac:dyDescent="0.25"/>
    <row r="119" ht="30" customHeight="1" x14ac:dyDescent="0.25"/>
    <row r="120" ht="30" customHeight="1" x14ac:dyDescent="0.25"/>
    <row r="121" ht="30" customHeight="1" x14ac:dyDescent="0.25"/>
    <row r="122" ht="30" customHeight="1" x14ac:dyDescent="0.25"/>
    <row r="123" ht="30" customHeight="1" x14ac:dyDescent="0.25"/>
    <row r="124" ht="30" customHeight="1" x14ac:dyDescent="0.25"/>
    <row r="125" ht="30" customHeight="1" x14ac:dyDescent="0.25"/>
    <row r="126" ht="30" customHeight="1" x14ac:dyDescent="0.25"/>
    <row r="127" ht="30" customHeight="1" x14ac:dyDescent="0.25"/>
    <row r="128" ht="30" customHeight="1" x14ac:dyDescent="0.25"/>
    <row r="129" ht="30" customHeight="1" x14ac:dyDescent="0.25"/>
    <row r="130" ht="30" customHeight="1" x14ac:dyDescent="0.25"/>
    <row r="131" ht="30" customHeight="1" x14ac:dyDescent="0.25"/>
    <row r="132" ht="30" customHeight="1" x14ac:dyDescent="0.25"/>
    <row r="133" ht="30" customHeight="1" x14ac:dyDescent="0.25"/>
    <row r="134" ht="30" customHeight="1" x14ac:dyDescent="0.25"/>
    <row r="135" ht="30" customHeight="1" x14ac:dyDescent="0.25"/>
    <row r="136" ht="30" customHeight="1" x14ac:dyDescent="0.25"/>
    <row r="137" ht="30" customHeight="1" x14ac:dyDescent="0.25"/>
    <row r="138" ht="30" customHeight="1" x14ac:dyDescent="0.25"/>
    <row r="139" ht="30" customHeight="1" x14ac:dyDescent="0.25"/>
    <row r="140" ht="30" customHeight="1" x14ac:dyDescent="0.25"/>
    <row r="141" ht="30" customHeight="1" x14ac:dyDescent="0.25"/>
    <row r="142" ht="30" customHeight="1" x14ac:dyDescent="0.25"/>
    <row r="143" ht="30" customHeight="1" x14ac:dyDescent="0.25"/>
    <row r="144" ht="30" customHeight="1" x14ac:dyDescent="0.25"/>
    <row r="145" ht="30" customHeight="1" x14ac:dyDescent="0.25"/>
    <row r="146" ht="30" customHeight="1" x14ac:dyDescent="0.25"/>
    <row r="147" ht="30" customHeight="1" x14ac:dyDescent="0.25"/>
    <row r="148" ht="30" customHeight="1" x14ac:dyDescent="0.25"/>
    <row r="149" ht="30" customHeight="1" x14ac:dyDescent="0.25"/>
    <row r="150" ht="30" customHeight="1" x14ac:dyDescent="0.25"/>
    <row r="151" ht="30" customHeight="1" x14ac:dyDescent="0.25"/>
    <row r="152" ht="30" customHeight="1" x14ac:dyDescent="0.25"/>
    <row r="153" ht="30" customHeight="1" x14ac:dyDescent="0.25"/>
    <row r="154" ht="30" customHeight="1" x14ac:dyDescent="0.25"/>
    <row r="155" ht="30" customHeight="1" x14ac:dyDescent="0.25"/>
    <row r="156" ht="30" customHeight="1" x14ac:dyDescent="0.25"/>
    <row r="157" ht="30" customHeight="1" x14ac:dyDescent="0.25"/>
    <row r="158" ht="30" customHeight="1" x14ac:dyDescent="0.25"/>
    <row r="159" ht="30" customHeight="1" x14ac:dyDescent="0.25"/>
    <row r="160" ht="30" customHeight="1" x14ac:dyDescent="0.25"/>
    <row r="161" ht="30" customHeight="1" x14ac:dyDescent="0.25"/>
    <row r="162" ht="30" customHeight="1" x14ac:dyDescent="0.25"/>
    <row r="163" ht="30" customHeight="1" x14ac:dyDescent="0.25"/>
    <row r="164" ht="30" customHeight="1" x14ac:dyDescent="0.25"/>
    <row r="165" ht="30" customHeight="1" x14ac:dyDescent="0.25"/>
    <row r="166" ht="30" customHeight="1" x14ac:dyDescent="0.25"/>
    <row r="167" ht="30" customHeight="1" x14ac:dyDescent="0.25"/>
    <row r="168" ht="30" customHeight="1" x14ac:dyDescent="0.25"/>
    <row r="169" ht="30" customHeight="1" x14ac:dyDescent="0.25"/>
    <row r="170" ht="30" customHeight="1" x14ac:dyDescent="0.25"/>
    <row r="171" ht="30" customHeight="1" x14ac:dyDescent="0.25"/>
    <row r="172" ht="30" customHeight="1" x14ac:dyDescent="0.25"/>
    <row r="173" ht="30" customHeight="1" x14ac:dyDescent="0.25"/>
    <row r="174" ht="30" customHeight="1" x14ac:dyDescent="0.25"/>
    <row r="175" ht="30" customHeight="1" x14ac:dyDescent="0.25"/>
    <row r="176" ht="30" customHeight="1" x14ac:dyDescent="0.25"/>
    <row r="177" ht="30" customHeight="1" x14ac:dyDescent="0.25"/>
    <row r="178" ht="30" customHeight="1" x14ac:dyDescent="0.25"/>
    <row r="179" ht="30" customHeight="1" x14ac:dyDescent="0.25"/>
    <row r="180" ht="30" customHeight="1" x14ac:dyDescent="0.25"/>
    <row r="181" ht="30" customHeight="1" x14ac:dyDescent="0.25"/>
    <row r="182" ht="30" customHeight="1" x14ac:dyDescent="0.25"/>
    <row r="183" ht="30" customHeight="1" x14ac:dyDescent="0.25"/>
    <row r="184" ht="30" customHeight="1" x14ac:dyDescent="0.25"/>
    <row r="185" ht="30" customHeight="1" x14ac:dyDescent="0.25"/>
    <row r="186" ht="30" customHeight="1" x14ac:dyDescent="0.25"/>
    <row r="187" ht="30" customHeight="1" x14ac:dyDescent="0.25"/>
    <row r="188" ht="30" customHeight="1" x14ac:dyDescent="0.25"/>
    <row r="189" ht="30" customHeight="1" x14ac:dyDescent="0.25"/>
    <row r="190" ht="30" customHeight="1" x14ac:dyDescent="0.25"/>
    <row r="191" ht="30" customHeight="1" x14ac:dyDescent="0.25"/>
    <row r="192" ht="30" customHeight="1" x14ac:dyDescent="0.25"/>
    <row r="193" ht="30" customHeight="1" x14ac:dyDescent="0.25"/>
    <row r="194" ht="30" customHeight="1" x14ac:dyDescent="0.25"/>
    <row r="195" ht="30" customHeight="1" x14ac:dyDescent="0.25"/>
    <row r="196" ht="30" customHeight="1" x14ac:dyDescent="0.25"/>
    <row r="197" ht="30" customHeight="1" x14ac:dyDescent="0.25"/>
    <row r="198" ht="30" customHeight="1" x14ac:dyDescent="0.25"/>
    <row r="199" ht="30" customHeight="1" x14ac:dyDescent="0.25"/>
    <row r="200" ht="30" customHeight="1" x14ac:dyDescent="0.25"/>
    <row r="201" ht="30" customHeight="1" x14ac:dyDescent="0.25"/>
    <row r="202" ht="30" customHeight="1" x14ac:dyDescent="0.25"/>
    <row r="203" ht="30" customHeight="1" x14ac:dyDescent="0.25"/>
    <row r="204" ht="30" customHeight="1" x14ac:dyDescent="0.25"/>
    <row r="205" ht="30" customHeight="1" x14ac:dyDescent="0.25"/>
    <row r="206" ht="30" customHeight="1" x14ac:dyDescent="0.25"/>
    <row r="207" ht="30" customHeight="1" x14ac:dyDescent="0.25"/>
    <row r="208" ht="30" customHeight="1" x14ac:dyDescent="0.25"/>
    <row r="209" ht="30" customHeight="1" x14ac:dyDescent="0.25"/>
    <row r="210" ht="30" customHeight="1" x14ac:dyDescent="0.25"/>
    <row r="211" ht="30" customHeight="1" x14ac:dyDescent="0.25"/>
    <row r="212" ht="30" customHeight="1" x14ac:dyDescent="0.25"/>
    <row r="213" ht="30" customHeight="1" x14ac:dyDescent="0.25"/>
    <row r="214" ht="30" customHeight="1" x14ac:dyDescent="0.25"/>
    <row r="215" ht="30" customHeight="1" x14ac:dyDescent="0.25"/>
    <row r="216" ht="30" customHeight="1" x14ac:dyDescent="0.25"/>
    <row r="217" ht="30" customHeight="1" x14ac:dyDescent="0.25"/>
    <row r="218" ht="30" customHeight="1" x14ac:dyDescent="0.25"/>
    <row r="219" ht="30" customHeight="1" x14ac:dyDescent="0.25"/>
    <row r="220" ht="30" customHeight="1" x14ac:dyDescent="0.25"/>
    <row r="221" ht="30" customHeight="1" x14ac:dyDescent="0.25"/>
    <row r="222" ht="30" customHeight="1" x14ac:dyDescent="0.25"/>
    <row r="223" ht="30" customHeight="1" x14ac:dyDescent="0.25"/>
    <row r="224" ht="30" customHeight="1" x14ac:dyDescent="0.25"/>
    <row r="225" ht="30" customHeight="1" x14ac:dyDescent="0.25"/>
    <row r="226" ht="30" customHeight="1" x14ac:dyDescent="0.25"/>
    <row r="227" ht="30" customHeight="1" x14ac:dyDescent="0.25"/>
    <row r="228" ht="30" customHeight="1" x14ac:dyDescent="0.25"/>
    <row r="229" ht="30" customHeight="1" x14ac:dyDescent="0.25"/>
    <row r="230" ht="30" customHeight="1" x14ac:dyDescent="0.25"/>
    <row r="231" ht="30" customHeight="1" x14ac:dyDescent="0.25"/>
    <row r="232" ht="30" customHeight="1" x14ac:dyDescent="0.25"/>
    <row r="233" ht="30" customHeight="1" x14ac:dyDescent="0.25"/>
    <row r="234" ht="30" customHeight="1" x14ac:dyDescent="0.25"/>
    <row r="235" ht="30" customHeight="1" x14ac:dyDescent="0.25"/>
    <row r="236" ht="30" customHeight="1" x14ac:dyDescent="0.25"/>
    <row r="237" ht="30" customHeight="1" x14ac:dyDescent="0.25"/>
    <row r="238" ht="30" customHeight="1" x14ac:dyDescent="0.25"/>
    <row r="239" ht="30" customHeight="1" x14ac:dyDescent="0.25"/>
    <row r="240" ht="30" customHeight="1" x14ac:dyDescent="0.25"/>
    <row r="241" ht="30" customHeight="1" x14ac:dyDescent="0.25"/>
    <row r="242" ht="30" customHeight="1" x14ac:dyDescent="0.25"/>
    <row r="243" ht="30" customHeight="1" x14ac:dyDescent="0.25"/>
    <row r="244" ht="30" customHeight="1" x14ac:dyDescent="0.25"/>
    <row r="245" ht="30" customHeight="1" x14ac:dyDescent="0.25"/>
    <row r="246" ht="30" customHeight="1" x14ac:dyDescent="0.25"/>
    <row r="247" ht="30" customHeight="1" x14ac:dyDescent="0.25"/>
    <row r="248" ht="30" customHeight="1" x14ac:dyDescent="0.25"/>
    <row r="249" ht="30" customHeight="1" x14ac:dyDescent="0.25"/>
    <row r="250" ht="30" customHeight="1" x14ac:dyDescent="0.25"/>
    <row r="251" ht="30" customHeight="1" x14ac:dyDescent="0.25"/>
    <row r="252" ht="30" customHeight="1" x14ac:dyDescent="0.25"/>
    <row r="253" ht="30" customHeight="1" x14ac:dyDescent="0.25"/>
    <row r="254" ht="30" customHeight="1" x14ac:dyDescent="0.25"/>
    <row r="255" ht="30" customHeight="1" x14ac:dyDescent="0.25"/>
    <row r="256" ht="30" customHeight="1" x14ac:dyDescent="0.25"/>
    <row r="257" ht="30" customHeight="1" x14ac:dyDescent="0.25"/>
    <row r="258" ht="30" customHeight="1" x14ac:dyDescent="0.25"/>
    <row r="259" ht="30" customHeight="1" x14ac:dyDescent="0.25"/>
    <row r="260" ht="30" customHeight="1" x14ac:dyDescent="0.25"/>
    <row r="261" ht="30" customHeight="1" x14ac:dyDescent="0.25"/>
    <row r="262" ht="30" customHeight="1" x14ac:dyDescent="0.25"/>
    <row r="263" ht="30" customHeight="1" x14ac:dyDescent="0.25"/>
    <row r="264" ht="30" customHeight="1" x14ac:dyDescent="0.25"/>
    <row r="265" ht="30" customHeight="1" x14ac:dyDescent="0.25"/>
    <row r="266" ht="30" customHeight="1" x14ac:dyDescent="0.25"/>
    <row r="267" ht="30" customHeight="1" x14ac:dyDescent="0.25"/>
    <row r="268" ht="30" customHeight="1" x14ac:dyDescent="0.25"/>
    <row r="269" ht="30" customHeight="1" x14ac:dyDescent="0.25"/>
    <row r="270" ht="30" customHeight="1" x14ac:dyDescent="0.25"/>
    <row r="271" ht="30" customHeight="1" x14ac:dyDescent="0.25"/>
    <row r="272" ht="30" customHeight="1" x14ac:dyDescent="0.25"/>
    <row r="273" ht="30" customHeight="1" x14ac:dyDescent="0.25"/>
    <row r="274" ht="30" customHeight="1" x14ac:dyDescent="0.25"/>
    <row r="275" ht="30" customHeight="1" x14ac:dyDescent="0.25"/>
    <row r="276" ht="30" customHeight="1" x14ac:dyDescent="0.25"/>
    <row r="277" ht="30" customHeight="1" x14ac:dyDescent="0.25"/>
    <row r="278" ht="30" customHeight="1" x14ac:dyDescent="0.25"/>
    <row r="279" ht="30" customHeight="1" x14ac:dyDescent="0.25"/>
    <row r="280" ht="30" customHeight="1" x14ac:dyDescent="0.25"/>
    <row r="281" ht="30" customHeight="1" x14ac:dyDescent="0.25"/>
    <row r="282" ht="30" customHeight="1" x14ac:dyDescent="0.25"/>
    <row r="283" ht="30" customHeight="1" x14ac:dyDescent="0.25"/>
    <row r="284" ht="30" customHeight="1" x14ac:dyDescent="0.25"/>
    <row r="285" ht="30" customHeight="1" x14ac:dyDescent="0.25"/>
    <row r="286" ht="30" customHeight="1" x14ac:dyDescent="0.25"/>
    <row r="287" ht="30" customHeight="1" x14ac:dyDescent="0.25"/>
    <row r="288" ht="30" customHeight="1" x14ac:dyDescent="0.25"/>
    <row r="289" ht="30" customHeight="1" x14ac:dyDescent="0.25"/>
    <row r="290" ht="30" customHeight="1" x14ac:dyDescent="0.25"/>
    <row r="291" ht="30" customHeight="1" x14ac:dyDescent="0.25"/>
    <row r="292" ht="30" customHeight="1" x14ac:dyDescent="0.25"/>
    <row r="293" ht="30" customHeight="1" x14ac:dyDescent="0.25"/>
    <row r="294" ht="30" customHeight="1" x14ac:dyDescent="0.25"/>
    <row r="295" ht="30" customHeight="1" x14ac:dyDescent="0.25"/>
    <row r="296" ht="30" customHeight="1" x14ac:dyDescent="0.25"/>
    <row r="297" ht="30" customHeight="1" x14ac:dyDescent="0.25"/>
    <row r="298" ht="30" customHeight="1" x14ac:dyDescent="0.25"/>
    <row r="299" ht="30" customHeight="1" x14ac:dyDescent="0.25"/>
    <row r="300" ht="30" customHeight="1" x14ac:dyDescent="0.25"/>
    <row r="301" ht="30" customHeight="1" x14ac:dyDescent="0.25"/>
    <row r="302" ht="30" customHeight="1" x14ac:dyDescent="0.25"/>
    <row r="303" ht="30" customHeight="1" x14ac:dyDescent="0.25"/>
    <row r="304" ht="30" customHeight="1" x14ac:dyDescent="0.25"/>
    <row r="305" ht="30" customHeight="1" x14ac:dyDescent="0.25"/>
    <row r="306" ht="30" customHeight="1" x14ac:dyDescent="0.25"/>
    <row r="307" ht="30" customHeight="1" x14ac:dyDescent="0.25"/>
    <row r="308" ht="30" customHeight="1" x14ac:dyDescent="0.25"/>
    <row r="309" ht="30" customHeight="1" x14ac:dyDescent="0.25"/>
    <row r="310" ht="30" customHeight="1" x14ac:dyDescent="0.25"/>
    <row r="311" ht="30" customHeight="1" x14ac:dyDescent="0.25"/>
    <row r="312" ht="30" customHeight="1" x14ac:dyDescent="0.25"/>
    <row r="313" ht="30" customHeight="1" x14ac:dyDescent="0.25"/>
    <row r="314" ht="30" customHeight="1" x14ac:dyDescent="0.25"/>
    <row r="315" ht="30" customHeight="1" x14ac:dyDescent="0.25"/>
    <row r="316" ht="30" customHeight="1" x14ac:dyDescent="0.25"/>
    <row r="317" ht="30" customHeight="1" x14ac:dyDescent="0.25"/>
    <row r="318" ht="30" customHeight="1" x14ac:dyDescent="0.25"/>
    <row r="319" ht="30" customHeight="1" x14ac:dyDescent="0.25"/>
    <row r="320" ht="30" customHeight="1" x14ac:dyDescent="0.25"/>
    <row r="321" ht="30" customHeight="1" x14ac:dyDescent="0.25"/>
    <row r="322" ht="30" customHeight="1" x14ac:dyDescent="0.25"/>
    <row r="323" ht="30" customHeight="1" x14ac:dyDescent="0.25"/>
    <row r="324" ht="30" customHeight="1" x14ac:dyDescent="0.25"/>
    <row r="325" ht="30" customHeight="1" x14ac:dyDescent="0.25"/>
    <row r="326" ht="30" customHeight="1" x14ac:dyDescent="0.25"/>
    <row r="327" ht="30" customHeight="1" x14ac:dyDescent="0.25"/>
    <row r="328" ht="30" customHeight="1" x14ac:dyDescent="0.25"/>
    <row r="329" ht="30" customHeight="1" x14ac:dyDescent="0.25"/>
    <row r="330" ht="30" customHeight="1" x14ac:dyDescent="0.25"/>
    <row r="331" ht="30" customHeight="1" x14ac:dyDescent="0.25"/>
    <row r="332" ht="30" customHeight="1" x14ac:dyDescent="0.25"/>
    <row r="333" ht="30" customHeight="1" x14ac:dyDescent="0.25"/>
    <row r="334" ht="30" customHeight="1" x14ac:dyDescent="0.25"/>
    <row r="335" ht="30" customHeight="1" x14ac:dyDescent="0.25"/>
    <row r="336" ht="30" customHeight="1" x14ac:dyDescent="0.25"/>
    <row r="337" ht="30" customHeight="1" x14ac:dyDescent="0.25"/>
    <row r="338" ht="30" customHeight="1" x14ac:dyDescent="0.25"/>
    <row r="339" ht="30" customHeight="1" x14ac:dyDescent="0.25"/>
    <row r="340" ht="30" customHeight="1" x14ac:dyDescent="0.25"/>
    <row r="341" ht="30" customHeight="1" x14ac:dyDescent="0.25"/>
    <row r="342" ht="30" customHeight="1" x14ac:dyDescent="0.25"/>
    <row r="343" ht="30" customHeight="1" x14ac:dyDescent="0.25"/>
    <row r="344" ht="30" customHeight="1" x14ac:dyDescent="0.25"/>
    <row r="345" ht="30" customHeight="1" x14ac:dyDescent="0.25"/>
    <row r="346" ht="30" customHeight="1" x14ac:dyDescent="0.25"/>
    <row r="347" ht="30" customHeight="1" x14ac:dyDescent="0.25"/>
    <row r="348" ht="30" customHeight="1" x14ac:dyDescent="0.25"/>
    <row r="349" ht="30" customHeight="1" x14ac:dyDescent="0.25"/>
    <row r="350" ht="30" customHeight="1" x14ac:dyDescent="0.25"/>
    <row r="351" ht="30" customHeight="1" x14ac:dyDescent="0.25"/>
    <row r="352" ht="30" customHeight="1" x14ac:dyDescent="0.25"/>
    <row r="353" ht="30" customHeight="1" x14ac:dyDescent="0.25"/>
    <row r="354" ht="30" customHeight="1" x14ac:dyDescent="0.25"/>
    <row r="355" ht="30" customHeight="1" x14ac:dyDescent="0.25"/>
    <row r="356" ht="30" customHeight="1" x14ac:dyDescent="0.25"/>
    <row r="357" ht="30" customHeight="1" x14ac:dyDescent="0.25"/>
    <row r="358" ht="30" customHeight="1" x14ac:dyDescent="0.25"/>
    <row r="359" ht="30" customHeight="1" x14ac:dyDescent="0.25"/>
    <row r="360" ht="30" customHeight="1" x14ac:dyDescent="0.25"/>
    <row r="361" ht="30" customHeight="1" x14ac:dyDescent="0.25"/>
    <row r="362" ht="30" customHeight="1" x14ac:dyDescent="0.25"/>
    <row r="363" ht="30" customHeight="1" x14ac:dyDescent="0.25"/>
    <row r="364" ht="30" customHeight="1" x14ac:dyDescent="0.25"/>
    <row r="365" ht="30" customHeight="1" x14ac:dyDescent="0.25"/>
    <row r="366" ht="30" customHeight="1" x14ac:dyDescent="0.25"/>
    <row r="367" ht="30" customHeight="1" x14ac:dyDescent="0.25"/>
    <row r="368" ht="30" customHeight="1" x14ac:dyDescent="0.25"/>
    <row r="369" ht="30" customHeight="1" x14ac:dyDescent="0.25"/>
    <row r="370" ht="30" customHeight="1" x14ac:dyDescent="0.25"/>
    <row r="371" ht="30" customHeight="1" x14ac:dyDescent="0.25"/>
    <row r="372" ht="30" customHeight="1" x14ac:dyDescent="0.25"/>
    <row r="373" ht="30" customHeight="1" x14ac:dyDescent="0.25"/>
    <row r="374" ht="30" customHeight="1" x14ac:dyDescent="0.25"/>
    <row r="375" ht="30" customHeight="1" x14ac:dyDescent="0.25"/>
    <row r="376" ht="30" customHeight="1" x14ac:dyDescent="0.25"/>
    <row r="377" ht="30" customHeight="1" x14ac:dyDescent="0.25"/>
    <row r="378" ht="30" customHeight="1" x14ac:dyDescent="0.25"/>
    <row r="379" ht="30" customHeight="1" x14ac:dyDescent="0.25"/>
    <row r="380" ht="30" customHeight="1" x14ac:dyDescent="0.25"/>
    <row r="381" ht="30" customHeight="1" x14ac:dyDescent="0.25"/>
    <row r="382" ht="30" customHeight="1" x14ac:dyDescent="0.25"/>
    <row r="383" ht="30" customHeight="1" x14ac:dyDescent="0.25"/>
    <row r="384" ht="30" customHeight="1" x14ac:dyDescent="0.25"/>
    <row r="385" ht="30" customHeight="1" x14ac:dyDescent="0.25"/>
    <row r="386" ht="30" customHeight="1" x14ac:dyDescent="0.25"/>
    <row r="387" ht="30" customHeight="1" x14ac:dyDescent="0.25"/>
    <row r="388" ht="30" customHeight="1" x14ac:dyDescent="0.25"/>
    <row r="389" ht="30" customHeight="1" x14ac:dyDescent="0.25"/>
    <row r="390" ht="30" customHeight="1" x14ac:dyDescent="0.25"/>
    <row r="391" ht="30" customHeight="1" x14ac:dyDescent="0.25"/>
    <row r="392" ht="30" customHeight="1" x14ac:dyDescent="0.25"/>
    <row r="393" ht="30" customHeight="1" x14ac:dyDescent="0.25"/>
    <row r="394" ht="30" customHeight="1" x14ac:dyDescent="0.25"/>
    <row r="395" ht="30" customHeight="1" x14ac:dyDescent="0.25"/>
    <row r="396" ht="30" customHeight="1" x14ac:dyDescent="0.25"/>
    <row r="397" ht="30" customHeight="1" x14ac:dyDescent="0.25"/>
    <row r="398" ht="30" customHeight="1" x14ac:dyDescent="0.25"/>
    <row r="399" ht="30" customHeight="1" x14ac:dyDescent="0.25"/>
    <row r="400" ht="30" customHeight="1" x14ac:dyDescent="0.25"/>
    <row r="401" ht="30" customHeight="1" x14ac:dyDescent="0.25"/>
    <row r="402" ht="30" customHeight="1" x14ac:dyDescent="0.25"/>
    <row r="403" ht="30" customHeight="1" x14ac:dyDescent="0.25"/>
    <row r="404" ht="30" customHeight="1" x14ac:dyDescent="0.25"/>
    <row r="405" ht="30" customHeight="1" x14ac:dyDescent="0.25"/>
    <row r="406" ht="30" customHeight="1" x14ac:dyDescent="0.25"/>
    <row r="407" ht="30" customHeight="1" x14ac:dyDescent="0.25"/>
    <row r="408" ht="30" customHeight="1" x14ac:dyDescent="0.25"/>
    <row r="409" ht="30" customHeight="1" x14ac:dyDescent="0.25"/>
    <row r="410" ht="30" customHeight="1" x14ac:dyDescent="0.25"/>
    <row r="411" ht="30" customHeight="1" x14ac:dyDescent="0.25"/>
    <row r="412" ht="30" customHeight="1" x14ac:dyDescent="0.25"/>
    <row r="413" ht="30" customHeight="1" x14ac:dyDescent="0.25"/>
    <row r="414" ht="30" customHeight="1" x14ac:dyDescent="0.25"/>
    <row r="415" ht="30" customHeight="1" x14ac:dyDescent="0.25"/>
    <row r="416" ht="30" customHeight="1" x14ac:dyDescent="0.25"/>
    <row r="417" ht="30" customHeight="1" x14ac:dyDescent="0.25"/>
    <row r="418" ht="30" customHeight="1" x14ac:dyDescent="0.25"/>
    <row r="419" ht="30" customHeight="1" x14ac:dyDescent="0.25"/>
    <row r="420" ht="30" customHeight="1" x14ac:dyDescent="0.25"/>
    <row r="421" ht="30" customHeight="1" x14ac:dyDescent="0.25"/>
    <row r="422" ht="30" customHeight="1" x14ac:dyDescent="0.25"/>
    <row r="423" ht="30" customHeight="1" x14ac:dyDescent="0.25"/>
    <row r="424" ht="30" customHeight="1" x14ac:dyDescent="0.25"/>
    <row r="425" ht="30" customHeight="1" x14ac:dyDescent="0.25"/>
    <row r="426" ht="30" customHeight="1" x14ac:dyDescent="0.25"/>
    <row r="427" ht="30" customHeight="1" x14ac:dyDescent="0.25"/>
    <row r="428" ht="30" customHeight="1" x14ac:dyDescent="0.25"/>
    <row r="429" ht="30" customHeight="1" x14ac:dyDescent="0.25"/>
    <row r="430" ht="30" customHeight="1" x14ac:dyDescent="0.25"/>
    <row r="431" ht="30" customHeight="1" x14ac:dyDescent="0.25"/>
    <row r="432" ht="30" customHeight="1" x14ac:dyDescent="0.25"/>
    <row r="433" ht="30" customHeight="1" x14ac:dyDescent="0.25"/>
    <row r="434" ht="30" customHeight="1" x14ac:dyDescent="0.25"/>
    <row r="435" ht="30" customHeight="1" x14ac:dyDescent="0.25"/>
    <row r="436" ht="30" customHeight="1" x14ac:dyDescent="0.25"/>
    <row r="437" ht="30" customHeight="1" x14ac:dyDescent="0.25"/>
    <row r="438" ht="30" customHeight="1" x14ac:dyDescent="0.25"/>
    <row r="439" ht="30" customHeight="1" x14ac:dyDescent="0.25"/>
    <row r="440" ht="30" customHeight="1" x14ac:dyDescent="0.25"/>
    <row r="441" ht="30" customHeight="1" x14ac:dyDescent="0.25"/>
    <row r="442" ht="30" customHeight="1" x14ac:dyDescent="0.25"/>
    <row r="443" ht="30" customHeight="1" x14ac:dyDescent="0.25"/>
    <row r="444" ht="30" customHeight="1" x14ac:dyDescent="0.25"/>
    <row r="445" ht="30" customHeight="1" x14ac:dyDescent="0.25"/>
    <row r="446" ht="30" customHeight="1" x14ac:dyDescent="0.25"/>
    <row r="447" ht="30" customHeight="1" x14ac:dyDescent="0.25"/>
    <row r="448" ht="30" customHeight="1" x14ac:dyDescent="0.25"/>
    <row r="449" ht="30" customHeight="1" x14ac:dyDescent="0.25"/>
    <row r="450" ht="30" customHeight="1" x14ac:dyDescent="0.25"/>
    <row r="451" ht="30" customHeight="1" x14ac:dyDescent="0.25"/>
    <row r="452" ht="30" customHeight="1" x14ac:dyDescent="0.25"/>
    <row r="453" ht="30" customHeight="1" x14ac:dyDescent="0.25"/>
    <row r="454" ht="30" customHeight="1" x14ac:dyDescent="0.25"/>
    <row r="455" ht="30" customHeight="1" x14ac:dyDescent="0.25"/>
    <row r="456" ht="30" customHeight="1" x14ac:dyDescent="0.25"/>
    <row r="457" ht="30" customHeight="1" x14ac:dyDescent="0.25"/>
    <row r="458" ht="30" customHeight="1" x14ac:dyDescent="0.25"/>
    <row r="459" ht="30" customHeight="1" x14ac:dyDescent="0.25"/>
    <row r="460" ht="30" customHeight="1" x14ac:dyDescent="0.25"/>
    <row r="461" ht="30" customHeight="1" x14ac:dyDescent="0.25"/>
    <row r="462" ht="30" customHeight="1" x14ac:dyDescent="0.25"/>
    <row r="463" ht="30" customHeight="1" x14ac:dyDescent="0.25"/>
    <row r="464" ht="30" customHeight="1" x14ac:dyDescent="0.25"/>
    <row r="465" ht="30" customHeight="1" x14ac:dyDescent="0.25"/>
    <row r="466" ht="30" customHeight="1" x14ac:dyDescent="0.25"/>
    <row r="467" ht="30" customHeight="1" x14ac:dyDescent="0.25"/>
    <row r="468" ht="30" customHeight="1" x14ac:dyDescent="0.25"/>
    <row r="469" ht="30" customHeight="1" x14ac:dyDescent="0.25"/>
    <row r="470" ht="30" customHeight="1" x14ac:dyDescent="0.25"/>
    <row r="471" ht="30" customHeight="1" x14ac:dyDescent="0.25"/>
    <row r="472" ht="30" customHeight="1" x14ac:dyDescent="0.25"/>
    <row r="473" ht="30" customHeight="1" x14ac:dyDescent="0.25"/>
    <row r="474" ht="30" customHeight="1" x14ac:dyDescent="0.25"/>
    <row r="475" ht="30" customHeight="1" x14ac:dyDescent="0.25"/>
    <row r="476" ht="30" customHeight="1" x14ac:dyDescent="0.25"/>
    <row r="477" ht="30" customHeight="1" x14ac:dyDescent="0.25"/>
    <row r="478" ht="30" customHeight="1" x14ac:dyDescent="0.25"/>
    <row r="479" ht="30" customHeight="1" x14ac:dyDescent="0.25"/>
    <row r="480" ht="30" customHeight="1" x14ac:dyDescent="0.25"/>
    <row r="481" ht="30" customHeight="1" x14ac:dyDescent="0.25"/>
    <row r="482" ht="30" customHeight="1" x14ac:dyDescent="0.25"/>
    <row r="483" ht="30" customHeight="1" x14ac:dyDescent="0.25"/>
    <row r="484" ht="30" customHeight="1" x14ac:dyDescent="0.25"/>
    <row r="485" ht="30" customHeight="1" x14ac:dyDescent="0.25"/>
    <row r="486" ht="30" customHeight="1" x14ac:dyDescent="0.25"/>
    <row r="487" ht="30" customHeight="1" x14ac:dyDescent="0.25"/>
    <row r="488" ht="30" customHeight="1" x14ac:dyDescent="0.25"/>
    <row r="489" ht="30" customHeight="1" x14ac:dyDescent="0.25"/>
    <row r="490" ht="30" customHeight="1" x14ac:dyDescent="0.25"/>
    <row r="491" ht="30" customHeight="1" x14ac:dyDescent="0.25"/>
    <row r="492" ht="30" customHeight="1" x14ac:dyDescent="0.25"/>
    <row r="493" ht="30" customHeight="1" x14ac:dyDescent="0.25"/>
    <row r="494" ht="30" customHeight="1" x14ac:dyDescent="0.25"/>
    <row r="495" ht="30" customHeight="1" x14ac:dyDescent="0.25"/>
    <row r="496" ht="30" customHeight="1" x14ac:dyDescent="0.25"/>
    <row r="497" ht="30" customHeight="1" x14ac:dyDescent="0.25"/>
    <row r="498" ht="30" customHeight="1" x14ac:dyDescent="0.25"/>
    <row r="499" ht="30" customHeight="1" x14ac:dyDescent="0.25"/>
    <row r="500" ht="30" customHeight="1" x14ac:dyDescent="0.25"/>
    <row r="501" ht="30" customHeight="1" x14ac:dyDescent="0.25"/>
    <row r="502" ht="30" customHeight="1" x14ac:dyDescent="0.25"/>
    <row r="503" ht="30" customHeight="1" x14ac:dyDescent="0.25"/>
    <row r="504" ht="30" customHeight="1" x14ac:dyDescent="0.25"/>
    <row r="505" ht="30" customHeight="1" x14ac:dyDescent="0.25"/>
    <row r="506" ht="30" customHeight="1" x14ac:dyDescent="0.25"/>
    <row r="507" ht="30" customHeight="1" x14ac:dyDescent="0.25"/>
    <row r="508" ht="30" customHeight="1" x14ac:dyDescent="0.25"/>
    <row r="509" ht="30" customHeight="1" x14ac:dyDescent="0.25"/>
    <row r="510" ht="30" customHeight="1" x14ac:dyDescent="0.25"/>
    <row r="511" ht="30" customHeight="1" x14ac:dyDescent="0.25"/>
    <row r="512" ht="30" customHeight="1" x14ac:dyDescent="0.25"/>
    <row r="513" ht="30" customHeight="1" x14ac:dyDescent="0.25"/>
    <row r="514" ht="30" customHeight="1" x14ac:dyDescent="0.25"/>
    <row r="515" ht="30" customHeight="1" x14ac:dyDescent="0.25"/>
    <row r="516" ht="30" customHeight="1" x14ac:dyDescent="0.25"/>
    <row r="517" ht="30" customHeight="1" x14ac:dyDescent="0.25"/>
    <row r="518" ht="30" customHeight="1" x14ac:dyDescent="0.25"/>
    <row r="519" ht="30" customHeight="1" x14ac:dyDescent="0.25"/>
    <row r="520" ht="30" customHeight="1" x14ac:dyDescent="0.25"/>
    <row r="521" ht="30" customHeight="1" x14ac:dyDescent="0.25"/>
    <row r="522" ht="30" customHeight="1" x14ac:dyDescent="0.25"/>
    <row r="523" ht="30" customHeight="1" x14ac:dyDescent="0.25"/>
    <row r="524" ht="30" customHeight="1" x14ac:dyDescent="0.25"/>
    <row r="525" ht="30" customHeight="1" x14ac:dyDescent="0.25"/>
    <row r="526" ht="30" customHeight="1" x14ac:dyDescent="0.25"/>
    <row r="527" ht="30" customHeight="1" x14ac:dyDescent="0.25"/>
    <row r="528" ht="30" customHeight="1" x14ac:dyDescent="0.25"/>
    <row r="529" ht="30" customHeight="1" x14ac:dyDescent="0.25"/>
    <row r="530" ht="30" customHeight="1" x14ac:dyDescent="0.25"/>
    <row r="531" ht="30" customHeight="1" x14ac:dyDescent="0.25"/>
    <row r="532" ht="30" customHeight="1" x14ac:dyDescent="0.25"/>
    <row r="533" ht="30" customHeight="1" x14ac:dyDescent="0.25"/>
    <row r="534" ht="30" customHeight="1" x14ac:dyDescent="0.25"/>
    <row r="535" ht="30" customHeight="1" x14ac:dyDescent="0.25"/>
    <row r="536" ht="30" customHeight="1" x14ac:dyDescent="0.25"/>
    <row r="537" ht="30" customHeight="1" x14ac:dyDescent="0.25"/>
    <row r="538" ht="30" customHeight="1" x14ac:dyDescent="0.25"/>
    <row r="539" ht="30" customHeight="1" x14ac:dyDescent="0.25"/>
    <row r="540" ht="30" customHeight="1" x14ac:dyDescent="0.25"/>
    <row r="541" ht="30" customHeight="1" x14ac:dyDescent="0.25"/>
    <row r="542" ht="30" customHeight="1" x14ac:dyDescent="0.25"/>
    <row r="543" ht="30" customHeight="1" x14ac:dyDescent="0.25"/>
    <row r="544" ht="30" customHeight="1" x14ac:dyDescent="0.25"/>
    <row r="545" ht="30" customHeight="1" x14ac:dyDescent="0.25"/>
    <row r="546" ht="30" customHeight="1" x14ac:dyDescent="0.25"/>
    <row r="547" ht="30" customHeight="1" x14ac:dyDescent="0.25"/>
    <row r="548" ht="30" customHeight="1" x14ac:dyDescent="0.25"/>
    <row r="549" ht="30" customHeight="1" x14ac:dyDescent="0.25"/>
    <row r="550" ht="30" customHeight="1" x14ac:dyDescent="0.25"/>
    <row r="551" ht="30" customHeight="1" x14ac:dyDescent="0.25"/>
    <row r="552" ht="30" customHeight="1" x14ac:dyDescent="0.25"/>
    <row r="553" ht="30" customHeight="1" x14ac:dyDescent="0.25"/>
    <row r="554" ht="30" customHeight="1" x14ac:dyDescent="0.25"/>
    <row r="555" ht="30" customHeight="1" x14ac:dyDescent="0.25"/>
    <row r="556" ht="30" customHeight="1" x14ac:dyDescent="0.25"/>
    <row r="557" ht="30" customHeight="1" x14ac:dyDescent="0.25"/>
    <row r="558" ht="30" customHeight="1" x14ac:dyDescent="0.25"/>
    <row r="559" ht="30" customHeight="1" x14ac:dyDescent="0.25"/>
    <row r="560" ht="30" customHeight="1" x14ac:dyDescent="0.25"/>
    <row r="561" ht="30" customHeight="1" x14ac:dyDescent="0.25"/>
    <row r="562" ht="30" customHeight="1" x14ac:dyDescent="0.25"/>
    <row r="563" ht="30" customHeight="1" x14ac:dyDescent="0.25"/>
    <row r="564" ht="30" customHeight="1" x14ac:dyDescent="0.25"/>
    <row r="565" ht="30" customHeight="1" x14ac:dyDescent="0.25"/>
    <row r="566" ht="30" customHeight="1" x14ac:dyDescent="0.25"/>
    <row r="567" ht="30" customHeight="1" x14ac:dyDescent="0.25"/>
    <row r="568" ht="30" customHeight="1" x14ac:dyDescent="0.25"/>
    <row r="569" ht="30" customHeight="1" x14ac:dyDescent="0.25"/>
    <row r="570" ht="30" customHeight="1" x14ac:dyDescent="0.25"/>
    <row r="571" ht="30" customHeight="1" x14ac:dyDescent="0.25"/>
    <row r="572" ht="30" customHeight="1" x14ac:dyDescent="0.25"/>
    <row r="573" ht="30" customHeight="1" x14ac:dyDescent="0.25"/>
    <row r="574" ht="30" customHeight="1" x14ac:dyDescent="0.25"/>
    <row r="575" ht="30" customHeight="1" x14ac:dyDescent="0.25"/>
    <row r="576" ht="30" customHeight="1" x14ac:dyDescent="0.25"/>
    <row r="577" ht="30" customHeight="1" x14ac:dyDescent="0.25"/>
    <row r="578" ht="30" customHeight="1" x14ac:dyDescent="0.25"/>
    <row r="579" ht="30" customHeight="1" x14ac:dyDescent="0.25"/>
    <row r="580" ht="30" customHeight="1" x14ac:dyDescent="0.25"/>
    <row r="581" ht="30" customHeight="1" x14ac:dyDescent="0.25"/>
    <row r="582" ht="30" customHeight="1" x14ac:dyDescent="0.25"/>
    <row r="583" ht="30" customHeight="1" x14ac:dyDescent="0.25"/>
    <row r="584" ht="30" customHeight="1" x14ac:dyDescent="0.25"/>
    <row r="585" ht="30" customHeight="1" x14ac:dyDescent="0.25"/>
    <row r="586" ht="30" customHeight="1" x14ac:dyDescent="0.25"/>
    <row r="587" ht="30" customHeight="1" x14ac:dyDescent="0.25"/>
    <row r="588" ht="30" customHeight="1" x14ac:dyDescent="0.25"/>
    <row r="589" ht="30" customHeight="1" x14ac:dyDescent="0.25"/>
    <row r="590" ht="30" customHeight="1" x14ac:dyDescent="0.25"/>
    <row r="591" ht="30" customHeight="1" x14ac:dyDescent="0.25"/>
    <row r="592" ht="30" customHeight="1" x14ac:dyDescent="0.25"/>
    <row r="593" ht="30" customHeight="1" x14ac:dyDescent="0.25"/>
    <row r="594" ht="30" customHeight="1" x14ac:dyDescent="0.25"/>
    <row r="595" ht="30" customHeight="1" x14ac:dyDescent="0.25"/>
    <row r="596" ht="30" customHeight="1" x14ac:dyDescent="0.25"/>
    <row r="597" ht="30" customHeight="1" x14ac:dyDescent="0.25"/>
    <row r="598" ht="30" customHeight="1" x14ac:dyDescent="0.25"/>
    <row r="599" ht="30" customHeight="1" x14ac:dyDescent="0.25"/>
    <row r="600" ht="30" customHeight="1" x14ac:dyDescent="0.25"/>
    <row r="601" ht="30" customHeight="1" x14ac:dyDescent="0.25"/>
    <row r="602" ht="30" customHeight="1" x14ac:dyDescent="0.25"/>
    <row r="603" ht="30" customHeight="1" x14ac:dyDescent="0.25"/>
    <row r="604" ht="30" customHeight="1" x14ac:dyDescent="0.25"/>
    <row r="605" ht="30" customHeight="1" x14ac:dyDescent="0.25"/>
    <row r="606" ht="30" customHeight="1" x14ac:dyDescent="0.25"/>
    <row r="607" ht="30" customHeight="1" x14ac:dyDescent="0.25"/>
    <row r="608" ht="30" customHeight="1" x14ac:dyDescent="0.25"/>
    <row r="609" ht="30" customHeight="1" x14ac:dyDescent="0.25"/>
    <row r="610" ht="30" customHeight="1" x14ac:dyDescent="0.25"/>
    <row r="611" ht="30" customHeight="1" x14ac:dyDescent="0.25"/>
    <row r="612" ht="30" customHeight="1" x14ac:dyDescent="0.25"/>
    <row r="613" ht="30" customHeight="1" x14ac:dyDescent="0.25"/>
    <row r="614" ht="30" customHeight="1" x14ac:dyDescent="0.25"/>
    <row r="615" ht="30" customHeight="1" x14ac:dyDescent="0.25"/>
    <row r="616" ht="30" customHeight="1" x14ac:dyDescent="0.25"/>
    <row r="617" ht="30" customHeight="1" x14ac:dyDescent="0.25"/>
    <row r="618" ht="30" customHeight="1" x14ac:dyDescent="0.25"/>
    <row r="619" ht="30" customHeight="1" x14ac:dyDescent="0.25"/>
    <row r="620" ht="30" customHeight="1" x14ac:dyDescent="0.25"/>
    <row r="621" ht="30" customHeight="1" x14ac:dyDescent="0.25"/>
    <row r="622" ht="30" customHeight="1" x14ac:dyDescent="0.25"/>
    <row r="623" ht="30" customHeight="1" x14ac:dyDescent="0.25"/>
    <row r="624" ht="30" customHeight="1" x14ac:dyDescent="0.25"/>
    <row r="625" ht="30" customHeight="1" x14ac:dyDescent="0.25"/>
    <row r="626" ht="30" customHeight="1" x14ac:dyDescent="0.25"/>
    <row r="627" ht="30" customHeight="1" x14ac:dyDescent="0.25"/>
    <row r="628" ht="30" customHeight="1" x14ac:dyDescent="0.25"/>
    <row r="629" ht="30" customHeight="1" x14ac:dyDescent="0.25"/>
    <row r="630" ht="30" customHeight="1" x14ac:dyDescent="0.25"/>
    <row r="631" ht="30" customHeight="1" x14ac:dyDescent="0.25"/>
    <row r="632" ht="30" customHeight="1" x14ac:dyDescent="0.25"/>
    <row r="633" ht="30" customHeight="1" x14ac:dyDescent="0.25"/>
    <row r="634" ht="30" customHeight="1" x14ac:dyDescent="0.25"/>
    <row r="635" ht="30" customHeight="1" x14ac:dyDescent="0.25"/>
    <row r="636" ht="30" customHeight="1" x14ac:dyDescent="0.25"/>
    <row r="637" ht="30" customHeight="1" x14ac:dyDescent="0.25"/>
    <row r="638" ht="30" customHeight="1" x14ac:dyDescent="0.25"/>
    <row r="639" ht="30" customHeight="1" x14ac:dyDescent="0.25"/>
    <row r="640" ht="30" customHeight="1" x14ac:dyDescent="0.25"/>
    <row r="641" ht="30" customHeight="1" x14ac:dyDescent="0.25"/>
    <row r="642" ht="30" customHeight="1" x14ac:dyDescent="0.25"/>
    <row r="643" ht="30" customHeight="1" x14ac:dyDescent="0.25"/>
    <row r="644" ht="30" customHeight="1" x14ac:dyDescent="0.25"/>
    <row r="645" ht="30" customHeight="1" x14ac:dyDescent="0.25"/>
    <row r="646" ht="30" customHeight="1" x14ac:dyDescent="0.25"/>
    <row r="647" ht="30" customHeight="1" x14ac:dyDescent="0.25"/>
    <row r="648" ht="30" customHeight="1" x14ac:dyDescent="0.25"/>
    <row r="649" ht="30" customHeight="1" x14ac:dyDescent="0.25"/>
    <row r="650" ht="30" customHeight="1" x14ac:dyDescent="0.25"/>
    <row r="651" ht="30" customHeight="1" x14ac:dyDescent="0.25"/>
    <row r="652" ht="30" customHeight="1" x14ac:dyDescent="0.25"/>
    <row r="653" ht="30" customHeight="1" x14ac:dyDescent="0.25"/>
    <row r="654" ht="30" customHeight="1" x14ac:dyDescent="0.25"/>
    <row r="655" ht="30" customHeight="1" x14ac:dyDescent="0.25"/>
    <row r="656" ht="30" customHeight="1" x14ac:dyDescent="0.25"/>
    <row r="657" ht="30" customHeight="1" x14ac:dyDescent="0.25"/>
    <row r="658" ht="30" customHeight="1" x14ac:dyDescent="0.25"/>
    <row r="659" ht="30" customHeight="1" x14ac:dyDescent="0.25"/>
    <row r="660" ht="30" customHeight="1" x14ac:dyDescent="0.25"/>
    <row r="661" ht="30" customHeight="1" x14ac:dyDescent="0.25"/>
    <row r="662" ht="30" customHeight="1" x14ac:dyDescent="0.25"/>
    <row r="663" ht="30" customHeight="1" x14ac:dyDescent="0.25"/>
    <row r="664" ht="30" customHeight="1" x14ac:dyDescent="0.25"/>
    <row r="665" ht="30" customHeight="1" x14ac:dyDescent="0.25"/>
    <row r="666" ht="30" customHeight="1" x14ac:dyDescent="0.25"/>
    <row r="667" ht="30" customHeight="1" x14ac:dyDescent="0.25"/>
    <row r="668" ht="30" customHeight="1" x14ac:dyDescent="0.25"/>
    <row r="669" ht="30" customHeight="1" x14ac:dyDescent="0.25"/>
    <row r="670" ht="30" customHeight="1" x14ac:dyDescent="0.25"/>
    <row r="671" ht="30" customHeight="1" x14ac:dyDescent="0.25"/>
    <row r="672" ht="30" customHeight="1" x14ac:dyDescent="0.25"/>
    <row r="673" ht="30" customHeight="1" x14ac:dyDescent="0.25"/>
    <row r="674" ht="30" customHeight="1" x14ac:dyDescent="0.25"/>
    <row r="675" ht="30" customHeight="1" x14ac:dyDescent="0.25"/>
    <row r="676" ht="30" customHeight="1" x14ac:dyDescent="0.25"/>
    <row r="677" ht="30" customHeight="1" x14ac:dyDescent="0.25"/>
    <row r="678" ht="30" customHeight="1" x14ac:dyDescent="0.25"/>
    <row r="679" ht="30" customHeight="1" x14ac:dyDescent="0.25"/>
    <row r="680" ht="30" customHeight="1" x14ac:dyDescent="0.25"/>
    <row r="681" ht="30" customHeight="1" x14ac:dyDescent="0.25"/>
    <row r="682" ht="30" customHeight="1" x14ac:dyDescent="0.25"/>
    <row r="683" ht="30" customHeight="1" x14ac:dyDescent="0.25"/>
    <row r="684" ht="30" customHeight="1" x14ac:dyDescent="0.25"/>
    <row r="685" ht="30" customHeight="1" x14ac:dyDescent="0.25"/>
    <row r="686" ht="30" customHeight="1" x14ac:dyDescent="0.25"/>
    <row r="687" ht="30" customHeight="1" x14ac:dyDescent="0.25"/>
    <row r="688" ht="30" customHeight="1" x14ac:dyDescent="0.25"/>
    <row r="689" ht="30" customHeight="1" x14ac:dyDescent="0.25"/>
    <row r="690" ht="30" customHeight="1" x14ac:dyDescent="0.25"/>
    <row r="691" ht="30" customHeight="1" x14ac:dyDescent="0.25"/>
    <row r="692" ht="30" customHeight="1" x14ac:dyDescent="0.25"/>
    <row r="693" ht="30" customHeight="1" x14ac:dyDescent="0.25"/>
    <row r="694" ht="30" customHeight="1" x14ac:dyDescent="0.25"/>
    <row r="695" ht="30" customHeight="1" x14ac:dyDescent="0.25"/>
    <row r="696" ht="30" customHeight="1" x14ac:dyDescent="0.25"/>
    <row r="697" ht="30" customHeight="1" x14ac:dyDescent="0.25"/>
    <row r="698" ht="30" customHeight="1" x14ac:dyDescent="0.25"/>
    <row r="699" ht="30" customHeight="1" x14ac:dyDescent="0.25"/>
    <row r="700" ht="30" customHeight="1" x14ac:dyDescent="0.25"/>
    <row r="701" ht="30" customHeight="1" x14ac:dyDescent="0.25"/>
    <row r="702" ht="30" customHeight="1" x14ac:dyDescent="0.25"/>
    <row r="703" ht="30" customHeight="1" x14ac:dyDescent="0.25"/>
    <row r="704" ht="30" customHeight="1" x14ac:dyDescent="0.25"/>
    <row r="705" ht="30" customHeight="1" x14ac:dyDescent="0.25"/>
    <row r="706" ht="30" customHeight="1" x14ac:dyDescent="0.25"/>
    <row r="707" ht="30" customHeight="1" x14ac:dyDescent="0.25"/>
    <row r="708" ht="30" customHeight="1" x14ac:dyDescent="0.25"/>
    <row r="709" ht="30" customHeight="1" x14ac:dyDescent="0.25"/>
    <row r="710" ht="30" customHeight="1" x14ac:dyDescent="0.25"/>
    <row r="711" ht="30" customHeight="1" x14ac:dyDescent="0.25"/>
    <row r="712" ht="30" customHeight="1" x14ac:dyDescent="0.25"/>
    <row r="713" ht="30" customHeight="1" x14ac:dyDescent="0.25"/>
    <row r="714" ht="30" customHeight="1" x14ac:dyDescent="0.25"/>
    <row r="715" ht="30" customHeight="1" x14ac:dyDescent="0.25"/>
    <row r="716" ht="30" customHeight="1" x14ac:dyDescent="0.25"/>
    <row r="717" ht="30" customHeight="1" x14ac:dyDescent="0.25"/>
    <row r="718" ht="30" customHeight="1" x14ac:dyDescent="0.25"/>
    <row r="719" ht="30" customHeight="1" x14ac:dyDescent="0.25"/>
    <row r="720" ht="30" customHeight="1" x14ac:dyDescent="0.25"/>
    <row r="721" ht="30" customHeight="1" x14ac:dyDescent="0.25"/>
    <row r="722" ht="30" customHeight="1" x14ac:dyDescent="0.25"/>
    <row r="723" ht="30" customHeight="1" x14ac:dyDescent="0.25"/>
    <row r="724" ht="30" customHeight="1" x14ac:dyDescent="0.25"/>
    <row r="725" ht="30" customHeight="1" x14ac:dyDescent="0.25"/>
    <row r="726" ht="30" customHeight="1" x14ac:dyDescent="0.25"/>
    <row r="727" ht="30" customHeight="1" x14ac:dyDescent="0.25"/>
    <row r="728" ht="30" customHeight="1" x14ac:dyDescent="0.25"/>
    <row r="729" ht="30" customHeight="1" x14ac:dyDescent="0.25"/>
    <row r="730" ht="30" customHeight="1" x14ac:dyDescent="0.25"/>
    <row r="731" ht="30" customHeight="1" x14ac:dyDescent="0.25"/>
    <row r="732" ht="30" customHeight="1" x14ac:dyDescent="0.25"/>
    <row r="733" ht="30" customHeight="1" x14ac:dyDescent="0.25"/>
    <row r="734" ht="30" customHeight="1" x14ac:dyDescent="0.25"/>
    <row r="735" ht="30" customHeight="1" x14ac:dyDescent="0.25"/>
    <row r="736" ht="30" customHeight="1" x14ac:dyDescent="0.25"/>
    <row r="737" ht="30" customHeight="1" x14ac:dyDescent="0.25"/>
    <row r="738" ht="30" customHeight="1" x14ac:dyDescent="0.25"/>
    <row r="739" ht="30" customHeight="1" x14ac:dyDescent="0.25"/>
    <row r="740" ht="30" customHeight="1" x14ac:dyDescent="0.25"/>
    <row r="741" ht="30" customHeight="1" x14ac:dyDescent="0.25"/>
    <row r="742" ht="30" customHeight="1" x14ac:dyDescent="0.25"/>
    <row r="743" ht="30" customHeight="1" x14ac:dyDescent="0.25"/>
    <row r="744" ht="30" customHeight="1" x14ac:dyDescent="0.25"/>
    <row r="745" ht="30" customHeight="1" x14ac:dyDescent="0.25"/>
    <row r="746" ht="30" customHeight="1" x14ac:dyDescent="0.25"/>
    <row r="747" ht="30" customHeight="1" x14ac:dyDescent="0.25"/>
    <row r="748" ht="30" customHeight="1" x14ac:dyDescent="0.25"/>
    <row r="749" ht="30" customHeight="1" x14ac:dyDescent="0.25"/>
    <row r="750" ht="30" customHeight="1" x14ac:dyDescent="0.25"/>
    <row r="751" ht="30" customHeight="1" x14ac:dyDescent="0.25"/>
    <row r="752" ht="30" customHeight="1" x14ac:dyDescent="0.25"/>
    <row r="753" ht="30" customHeight="1" x14ac:dyDescent="0.25"/>
    <row r="754" ht="30" customHeight="1" x14ac:dyDescent="0.25"/>
    <row r="755" ht="30" customHeight="1" x14ac:dyDescent="0.25"/>
    <row r="756" ht="30" customHeight="1" x14ac:dyDescent="0.25"/>
    <row r="757" ht="30" customHeight="1" x14ac:dyDescent="0.25"/>
    <row r="758" ht="30" customHeight="1" x14ac:dyDescent="0.25"/>
    <row r="759" ht="30" customHeight="1" x14ac:dyDescent="0.25"/>
    <row r="760" ht="30" customHeight="1" x14ac:dyDescent="0.25"/>
    <row r="761" ht="30" customHeight="1" x14ac:dyDescent="0.25"/>
    <row r="762" ht="30" customHeight="1" x14ac:dyDescent="0.25"/>
    <row r="763" ht="30" customHeight="1" x14ac:dyDescent="0.25"/>
    <row r="764" ht="30" customHeight="1" x14ac:dyDescent="0.25"/>
    <row r="765" ht="30" customHeight="1" x14ac:dyDescent="0.25"/>
    <row r="766" ht="30" customHeight="1" x14ac:dyDescent="0.25"/>
    <row r="767" ht="30" customHeight="1" x14ac:dyDescent="0.25"/>
    <row r="768" ht="30" customHeight="1" x14ac:dyDescent="0.25"/>
    <row r="769" ht="30" customHeight="1" x14ac:dyDescent="0.25"/>
    <row r="770" ht="30" customHeight="1" x14ac:dyDescent="0.25"/>
    <row r="771" ht="30" customHeight="1" x14ac:dyDescent="0.25"/>
    <row r="772" ht="30" customHeight="1" x14ac:dyDescent="0.25"/>
    <row r="773" ht="30" customHeight="1" x14ac:dyDescent="0.25"/>
    <row r="774" ht="30" customHeight="1" x14ac:dyDescent="0.25"/>
    <row r="775" ht="30" customHeight="1" x14ac:dyDescent="0.25"/>
    <row r="776" ht="30" customHeight="1" x14ac:dyDescent="0.25"/>
    <row r="777" ht="30" customHeight="1" x14ac:dyDescent="0.25"/>
    <row r="778" ht="30" customHeight="1" x14ac:dyDescent="0.25"/>
    <row r="779" ht="30" customHeight="1" x14ac:dyDescent="0.25"/>
    <row r="780" ht="30" customHeight="1" x14ac:dyDescent="0.25"/>
    <row r="781" ht="30" customHeight="1" x14ac:dyDescent="0.25"/>
    <row r="782" ht="30" customHeight="1" x14ac:dyDescent="0.25"/>
    <row r="783" ht="30" customHeight="1" x14ac:dyDescent="0.25"/>
    <row r="784" ht="30" customHeight="1" x14ac:dyDescent="0.25"/>
    <row r="785" ht="30" customHeight="1" x14ac:dyDescent="0.25"/>
    <row r="786" ht="30" customHeight="1" x14ac:dyDescent="0.25"/>
    <row r="787" ht="30" customHeight="1" x14ac:dyDescent="0.25"/>
    <row r="788" ht="30" customHeight="1" x14ac:dyDescent="0.25"/>
    <row r="789" ht="30" customHeight="1" x14ac:dyDescent="0.25"/>
    <row r="790" ht="30" customHeight="1" x14ac:dyDescent="0.25"/>
    <row r="791" ht="30" customHeight="1" x14ac:dyDescent="0.25"/>
    <row r="792" ht="30" customHeight="1" x14ac:dyDescent="0.25"/>
    <row r="793" ht="30" customHeight="1" x14ac:dyDescent="0.25"/>
    <row r="794" ht="30" customHeight="1" x14ac:dyDescent="0.25"/>
    <row r="795" ht="30" customHeight="1" x14ac:dyDescent="0.25"/>
    <row r="796" ht="30" customHeight="1" x14ac:dyDescent="0.25"/>
    <row r="797" ht="30" customHeight="1" x14ac:dyDescent="0.25"/>
    <row r="798" ht="30" customHeight="1" x14ac:dyDescent="0.25"/>
    <row r="799" ht="30" customHeight="1" x14ac:dyDescent="0.25"/>
    <row r="800" ht="30" customHeight="1" x14ac:dyDescent="0.25"/>
    <row r="801" ht="30" customHeight="1" x14ac:dyDescent="0.25"/>
    <row r="802" ht="30" customHeight="1" x14ac:dyDescent="0.25"/>
    <row r="803" ht="30" customHeight="1" x14ac:dyDescent="0.25"/>
    <row r="804" ht="30" customHeight="1" x14ac:dyDescent="0.25"/>
    <row r="805" ht="30" customHeight="1" x14ac:dyDescent="0.25"/>
    <row r="806" ht="30" customHeight="1" x14ac:dyDescent="0.25"/>
    <row r="807" ht="30" customHeight="1" x14ac:dyDescent="0.25"/>
    <row r="808" ht="30" customHeight="1" x14ac:dyDescent="0.25"/>
    <row r="809" ht="30" customHeight="1" x14ac:dyDescent="0.25"/>
    <row r="810" ht="30" customHeight="1" x14ac:dyDescent="0.25"/>
    <row r="811" ht="30" customHeight="1" x14ac:dyDescent="0.25"/>
    <row r="812" ht="30" customHeight="1" x14ac:dyDescent="0.25"/>
    <row r="813" ht="30" customHeight="1" x14ac:dyDescent="0.25"/>
    <row r="814" ht="30" customHeight="1" x14ac:dyDescent="0.25"/>
    <row r="815" ht="30" customHeight="1" x14ac:dyDescent="0.25"/>
    <row r="816" ht="30" customHeight="1" x14ac:dyDescent="0.25"/>
    <row r="817" ht="30" customHeight="1" x14ac:dyDescent="0.25"/>
    <row r="818" ht="30" customHeight="1" x14ac:dyDescent="0.25"/>
    <row r="819" ht="30" customHeight="1" x14ac:dyDescent="0.25"/>
    <row r="820" ht="30" customHeight="1" x14ac:dyDescent="0.25"/>
    <row r="821" ht="30" customHeight="1" x14ac:dyDescent="0.25"/>
    <row r="822" ht="30" customHeight="1" x14ac:dyDescent="0.25"/>
    <row r="823" ht="30" customHeight="1" x14ac:dyDescent="0.25"/>
    <row r="824" ht="30" customHeight="1" x14ac:dyDescent="0.25"/>
    <row r="825" ht="30" customHeight="1" x14ac:dyDescent="0.25"/>
    <row r="826" ht="30" customHeight="1" x14ac:dyDescent="0.25"/>
    <row r="827" ht="30" customHeight="1" x14ac:dyDescent="0.25"/>
    <row r="828" ht="30" customHeight="1" x14ac:dyDescent="0.25"/>
    <row r="829" ht="30" customHeight="1" x14ac:dyDescent="0.25"/>
    <row r="830" ht="30" customHeight="1" x14ac:dyDescent="0.25"/>
    <row r="831" ht="30" customHeight="1" x14ac:dyDescent="0.25"/>
    <row r="832" ht="30" customHeight="1" x14ac:dyDescent="0.25"/>
    <row r="833" ht="30" customHeight="1" x14ac:dyDescent="0.25"/>
    <row r="834" ht="30" customHeight="1" x14ac:dyDescent="0.25"/>
    <row r="835" ht="30" customHeight="1" x14ac:dyDescent="0.25"/>
    <row r="836" ht="30" customHeight="1" x14ac:dyDescent="0.25"/>
    <row r="837" ht="30" customHeight="1" x14ac:dyDescent="0.25"/>
    <row r="838" ht="30" customHeight="1" x14ac:dyDescent="0.25"/>
    <row r="839" ht="30" customHeight="1" x14ac:dyDescent="0.25"/>
    <row r="840" ht="30" customHeight="1" x14ac:dyDescent="0.25"/>
    <row r="841" ht="30" customHeight="1" x14ac:dyDescent="0.25"/>
    <row r="842" ht="30" customHeight="1" x14ac:dyDescent="0.25"/>
    <row r="843" ht="30" customHeight="1" x14ac:dyDescent="0.25"/>
    <row r="844" ht="30" customHeight="1" x14ac:dyDescent="0.25"/>
    <row r="845" ht="30" customHeight="1" x14ac:dyDescent="0.25"/>
    <row r="846" ht="30" customHeight="1" x14ac:dyDescent="0.25"/>
    <row r="847" ht="30" customHeight="1" x14ac:dyDescent="0.25"/>
    <row r="848" ht="30" customHeight="1" x14ac:dyDescent="0.25"/>
    <row r="849" ht="30" customHeight="1" x14ac:dyDescent="0.25"/>
    <row r="850" ht="30" customHeight="1" x14ac:dyDescent="0.25"/>
    <row r="851" ht="30" customHeight="1" x14ac:dyDescent="0.25"/>
    <row r="852" ht="30" customHeight="1" x14ac:dyDescent="0.25"/>
    <row r="853" ht="30" customHeight="1" x14ac:dyDescent="0.25"/>
    <row r="854" ht="30" customHeight="1" x14ac:dyDescent="0.25"/>
    <row r="855" ht="30" customHeight="1" x14ac:dyDescent="0.25"/>
    <row r="856" ht="30" customHeight="1" x14ac:dyDescent="0.25"/>
    <row r="857" ht="30" customHeight="1" x14ac:dyDescent="0.25"/>
    <row r="858" ht="30" customHeight="1" x14ac:dyDescent="0.25"/>
    <row r="859" ht="30" customHeight="1" x14ac:dyDescent="0.25"/>
    <row r="860" ht="30" customHeight="1" x14ac:dyDescent="0.25"/>
    <row r="861" ht="30" customHeight="1" x14ac:dyDescent="0.25"/>
    <row r="862" ht="30" customHeight="1" x14ac:dyDescent="0.25"/>
    <row r="863" ht="30" customHeight="1" x14ac:dyDescent="0.25"/>
    <row r="864" ht="30" customHeight="1" x14ac:dyDescent="0.25"/>
    <row r="865" ht="30" customHeight="1" x14ac:dyDescent="0.25"/>
    <row r="866" ht="30" customHeight="1" x14ac:dyDescent="0.25"/>
    <row r="867" ht="30" customHeight="1" x14ac:dyDescent="0.25"/>
    <row r="868" ht="30" customHeight="1" x14ac:dyDescent="0.25"/>
    <row r="869" ht="30" customHeight="1" x14ac:dyDescent="0.25"/>
    <row r="870" ht="30" customHeight="1" x14ac:dyDescent="0.25"/>
    <row r="871" ht="30" customHeight="1" x14ac:dyDescent="0.25"/>
    <row r="872" ht="30" customHeight="1" x14ac:dyDescent="0.25"/>
    <row r="873" ht="30" customHeight="1" x14ac:dyDescent="0.25"/>
    <row r="874" ht="30" customHeight="1" x14ac:dyDescent="0.25"/>
    <row r="875" ht="30" customHeight="1" x14ac:dyDescent="0.25"/>
    <row r="876" ht="30" customHeight="1" x14ac:dyDescent="0.25"/>
    <row r="877" ht="30" customHeight="1" x14ac:dyDescent="0.25"/>
    <row r="878" ht="30" customHeight="1" x14ac:dyDescent="0.25"/>
    <row r="879" ht="30" customHeight="1" x14ac:dyDescent="0.25"/>
    <row r="880" ht="30" customHeight="1" x14ac:dyDescent="0.25"/>
    <row r="881" ht="30" customHeight="1" x14ac:dyDescent="0.25"/>
    <row r="882" ht="30" customHeight="1" x14ac:dyDescent="0.25"/>
    <row r="883" ht="30" customHeight="1" x14ac:dyDescent="0.25"/>
    <row r="884" ht="30" customHeight="1" x14ac:dyDescent="0.25"/>
    <row r="885" ht="30" customHeight="1" x14ac:dyDescent="0.25"/>
    <row r="886" ht="30" customHeight="1" x14ac:dyDescent="0.25"/>
    <row r="887" ht="30" customHeight="1" x14ac:dyDescent="0.25"/>
    <row r="888" ht="30" customHeight="1" x14ac:dyDescent="0.25"/>
    <row r="889" ht="30" customHeight="1" x14ac:dyDescent="0.25"/>
    <row r="890" ht="30" customHeight="1" x14ac:dyDescent="0.25"/>
    <row r="891" ht="30" customHeight="1" x14ac:dyDescent="0.25"/>
    <row r="892" ht="30" customHeight="1" x14ac:dyDescent="0.25"/>
    <row r="893" ht="30" customHeight="1" x14ac:dyDescent="0.25"/>
    <row r="894" ht="30" customHeight="1" x14ac:dyDescent="0.25"/>
    <row r="895" ht="30" customHeight="1" x14ac:dyDescent="0.25"/>
    <row r="896" ht="30" customHeight="1" x14ac:dyDescent="0.25"/>
    <row r="897" ht="30" customHeight="1" x14ac:dyDescent="0.25"/>
    <row r="898" ht="30" customHeight="1" x14ac:dyDescent="0.25"/>
    <row r="899" ht="30" customHeight="1" x14ac:dyDescent="0.25"/>
    <row r="900" ht="30" customHeight="1" x14ac:dyDescent="0.25"/>
    <row r="901" ht="30" customHeight="1" x14ac:dyDescent="0.25"/>
    <row r="902" ht="30" customHeight="1" x14ac:dyDescent="0.25"/>
    <row r="903" ht="30" customHeight="1" x14ac:dyDescent="0.25"/>
    <row r="904" ht="30" customHeight="1" x14ac:dyDescent="0.25"/>
    <row r="905" ht="30" customHeight="1" x14ac:dyDescent="0.25"/>
    <row r="906" ht="30" customHeight="1" x14ac:dyDescent="0.25"/>
    <row r="907" ht="30" customHeight="1" x14ac:dyDescent="0.25"/>
    <row r="908" ht="30" customHeight="1" x14ac:dyDescent="0.25"/>
    <row r="909" ht="30" customHeight="1" x14ac:dyDescent="0.25"/>
    <row r="910" ht="30" customHeight="1" x14ac:dyDescent="0.25"/>
    <row r="911" ht="30" customHeight="1" x14ac:dyDescent="0.25"/>
    <row r="912" ht="30" customHeight="1" x14ac:dyDescent="0.25"/>
    <row r="913" ht="30" customHeight="1" x14ac:dyDescent="0.25"/>
    <row r="914" ht="30" customHeight="1" x14ac:dyDescent="0.25"/>
    <row r="915" ht="30" customHeight="1" x14ac:dyDescent="0.25"/>
    <row r="916" ht="30" customHeight="1" x14ac:dyDescent="0.25"/>
    <row r="917" ht="30" customHeight="1" x14ac:dyDescent="0.25"/>
    <row r="918" ht="30" customHeight="1" x14ac:dyDescent="0.25"/>
    <row r="919" ht="30" customHeight="1" x14ac:dyDescent="0.25"/>
    <row r="920" ht="30" customHeight="1" x14ac:dyDescent="0.25"/>
    <row r="921" ht="30" customHeight="1" x14ac:dyDescent="0.25"/>
    <row r="922" ht="30" customHeight="1" x14ac:dyDescent="0.25"/>
    <row r="923" ht="30" customHeight="1" x14ac:dyDescent="0.25"/>
    <row r="924" ht="30" customHeight="1" x14ac:dyDescent="0.25"/>
    <row r="925" ht="30" customHeight="1" x14ac:dyDescent="0.25"/>
    <row r="926" ht="30" customHeight="1" x14ac:dyDescent="0.25"/>
    <row r="927" ht="30" customHeight="1" x14ac:dyDescent="0.25"/>
    <row r="928" ht="30" customHeight="1" x14ac:dyDescent="0.25"/>
    <row r="929" ht="30" customHeight="1" x14ac:dyDescent="0.25"/>
    <row r="930" ht="30" customHeight="1" x14ac:dyDescent="0.25"/>
    <row r="931" ht="30" customHeight="1" x14ac:dyDescent="0.25"/>
    <row r="932" ht="30" customHeight="1" x14ac:dyDescent="0.25"/>
    <row r="933" ht="30" customHeight="1" x14ac:dyDescent="0.25"/>
    <row r="934" ht="30" customHeight="1" x14ac:dyDescent="0.25"/>
    <row r="935" ht="30" customHeight="1" x14ac:dyDescent="0.25"/>
    <row r="936" ht="30" customHeight="1" x14ac:dyDescent="0.25"/>
    <row r="937" ht="30" customHeight="1" x14ac:dyDescent="0.25"/>
    <row r="938" ht="30" customHeight="1" x14ac:dyDescent="0.25"/>
    <row r="939" ht="30" customHeight="1" x14ac:dyDescent="0.25"/>
    <row r="940" ht="30" customHeight="1" x14ac:dyDescent="0.25"/>
    <row r="941" ht="30" customHeight="1" x14ac:dyDescent="0.25"/>
    <row r="942" ht="30" customHeight="1" x14ac:dyDescent="0.25"/>
    <row r="943" ht="30" customHeight="1" x14ac:dyDescent="0.25"/>
    <row r="944" ht="30" customHeight="1" x14ac:dyDescent="0.25"/>
    <row r="945" ht="30" customHeight="1" x14ac:dyDescent="0.25"/>
    <row r="946" ht="30" customHeight="1" x14ac:dyDescent="0.25"/>
    <row r="947" ht="30" customHeight="1" x14ac:dyDescent="0.25"/>
    <row r="948" ht="30" customHeight="1" x14ac:dyDescent="0.25"/>
    <row r="949" ht="30" customHeight="1" x14ac:dyDescent="0.25"/>
    <row r="950" ht="30" customHeight="1" x14ac:dyDescent="0.25"/>
    <row r="951" ht="30" customHeight="1" x14ac:dyDescent="0.25"/>
    <row r="952" ht="30" customHeight="1" x14ac:dyDescent="0.25"/>
    <row r="953" ht="30" customHeight="1" x14ac:dyDescent="0.25"/>
    <row r="954" ht="30" customHeight="1" x14ac:dyDescent="0.25"/>
    <row r="955" ht="30" customHeight="1" x14ac:dyDescent="0.25"/>
    <row r="956" ht="30" customHeight="1" x14ac:dyDescent="0.25"/>
    <row r="957" ht="30" customHeight="1" x14ac:dyDescent="0.25"/>
    <row r="958" ht="30" customHeight="1" x14ac:dyDescent="0.25"/>
    <row r="959" ht="30" customHeight="1" x14ac:dyDescent="0.25"/>
    <row r="960" ht="30" customHeight="1" x14ac:dyDescent="0.25"/>
    <row r="961" ht="30" customHeight="1" x14ac:dyDescent="0.25"/>
    <row r="962" ht="30" customHeight="1" x14ac:dyDescent="0.25"/>
    <row r="963" ht="30" customHeight="1" x14ac:dyDescent="0.25"/>
    <row r="964" ht="30" customHeight="1" x14ac:dyDescent="0.25"/>
    <row r="965" ht="30" customHeight="1" x14ac:dyDescent="0.25"/>
    <row r="966" ht="30" customHeight="1" x14ac:dyDescent="0.25"/>
    <row r="967" ht="30" customHeight="1" x14ac:dyDescent="0.25"/>
    <row r="968" ht="30" customHeight="1" x14ac:dyDescent="0.25"/>
    <row r="969" ht="30" customHeight="1" x14ac:dyDescent="0.25"/>
    <row r="970" ht="30" customHeight="1" x14ac:dyDescent="0.25"/>
    <row r="971" ht="30" customHeight="1" x14ac:dyDescent="0.25"/>
    <row r="972" ht="30" customHeight="1" x14ac:dyDescent="0.25"/>
    <row r="973" ht="30" customHeight="1" x14ac:dyDescent="0.25"/>
    <row r="974" ht="30" customHeight="1" x14ac:dyDescent="0.25"/>
    <row r="975" ht="30" customHeight="1" x14ac:dyDescent="0.25"/>
    <row r="976" ht="30" customHeight="1" x14ac:dyDescent="0.25"/>
    <row r="977" ht="30" customHeight="1" x14ac:dyDescent="0.25"/>
    <row r="978" ht="30" customHeight="1" x14ac:dyDescent="0.25"/>
    <row r="979" ht="30" customHeight="1" x14ac:dyDescent="0.25"/>
    <row r="980" ht="30" customHeight="1" x14ac:dyDescent="0.25"/>
    <row r="981" ht="30" customHeight="1" x14ac:dyDescent="0.25"/>
    <row r="982" ht="30" customHeight="1" x14ac:dyDescent="0.25"/>
    <row r="983" ht="30" customHeight="1" x14ac:dyDescent="0.25"/>
    <row r="984" ht="30" customHeight="1" x14ac:dyDescent="0.25"/>
    <row r="985" ht="30" customHeight="1" x14ac:dyDescent="0.25"/>
    <row r="986" ht="30" customHeight="1" x14ac:dyDescent="0.25"/>
    <row r="987" ht="30" customHeight="1" x14ac:dyDescent="0.25"/>
    <row r="988" ht="30" customHeight="1" x14ac:dyDescent="0.25"/>
    <row r="989" ht="30" customHeight="1" x14ac:dyDescent="0.25"/>
    <row r="990" ht="30" customHeight="1" x14ac:dyDescent="0.25"/>
    <row r="991" ht="30" customHeight="1" x14ac:dyDescent="0.25"/>
    <row r="992" ht="30" customHeight="1" x14ac:dyDescent="0.25"/>
    <row r="993" ht="30" customHeight="1" x14ac:dyDescent="0.25"/>
    <row r="994" ht="30" customHeight="1" x14ac:dyDescent="0.25"/>
  </sheetData>
  <sheetProtection algorithmName="SHA-512" hashValue="YViu//cb9azMGM5VBvNzXoglLCo72nJhf4J3hywlWwWEUrWVixA/MMbMhvnFHU48PGGCZyGGxo2OXCKSxdyIfQ==" saltValue="PKJPSrHuI/8at7FZzT2A5w==" spinCount="100000" sheet="1" objects="1" scenarios="1"/>
  <mergeCells count="8">
    <mergeCell ref="L66:P66"/>
    <mergeCell ref="F76:J76"/>
    <mergeCell ref="L76:P76"/>
    <mergeCell ref="A1:I2"/>
    <mergeCell ref="A4:I4"/>
    <mergeCell ref="F18:H18"/>
    <mergeCell ref="F19:H19"/>
    <mergeCell ref="F66:J66"/>
  </mergeCells>
  <dataValidations disablePrompts="1" count="1">
    <dataValidation type="list" allowBlank="1" showErrorMessage="1" sqref="B43:B47 B54:B65 B50:B51 B35:B40 B22:B32" xr:uid="{375320FC-37C2-4538-A80B-FD2F9FECC5BE}">
      <formula1>$M$6:$M$20</formula1>
    </dataValidation>
  </dataValidation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D545A-FEA5-4131-B69E-3BD3E85EECAD}">
  <dimension ref="A1:P994"/>
  <sheetViews>
    <sheetView zoomScale="70" zoomScaleNormal="70" workbookViewId="0">
      <selection activeCell="E7" sqref="E7"/>
    </sheetView>
  </sheetViews>
  <sheetFormatPr defaultColWidth="14.44140625" defaultRowHeight="15" customHeight="1" x14ac:dyDescent="0.25"/>
  <cols>
    <col min="1" max="1" width="83.109375" style="1" customWidth="1"/>
    <col min="2" max="2" width="24.33203125" style="1" bestFit="1" customWidth="1"/>
    <col min="3" max="3" width="27" style="1" customWidth="1"/>
    <col min="4" max="4" width="19.109375" style="1" bestFit="1" customWidth="1"/>
    <col min="5" max="5" width="15.33203125" style="1" customWidth="1"/>
    <col min="6" max="7" width="22" style="1" customWidth="1"/>
    <col min="8" max="8" width="29.6640625" style="1" bestFit="1" customWidth="1"/>
    <col min="9" max="11" width="22" style="1" customWidth="1"/>
    <col min="12" max="12" width="8.6640625" style="1" customWidth="1"/>
    <col min="13" max="13" width="29.6640625" style="1" customWidth="1"/>
    <col min="14" max="14" width="20.33203125" style="1" customWidth="1"/>
    <col min="15" max="15" width="15.44140625" style="1" customWidth="1"/>
    <col min="16" max="16" width="16.44140625" style="1" customWidth="1"/>
    <col min="17" max="26" width="8.6640625" style="1" customWidth="1"/>
    <col min="27" max="16384" width="14.44140625" style="1"/>
  </cols>
  <sheetData>
    <row r="1" spans="1:14" ht="15" customHeight="1" x14ac:dyDescent="0.25">
      <c r="A1" s="271" t="s">
        <v>118</v>
      </c>
      <c r="B1" s="272"/>
      <c r="C1" s="272"/>
      <c r="D1" s="272"/>
      <c r="E1" s="272"/>
      <c r="F1" s="272"/>
      <c r="G1" s="272"/>
      <c r="H1" s="272"/>
      <c r="I1" s="273"/>
    </row>
    <row r="2" spans="1:14" ht="15" customHeight="1" x14ac:dyDescent="0.25">
      <c r="A2" s="271"/>
      <c r="B2" s="272"/>
      <c r="C2" s="272"/>
      <c r="D2" s="272"/>
      <c r="E2" s="272"/>
      <c r="F2" s="272"/>
      <c r="G2" s="272"/>
      <c r="H2" s="272"/>
      <c r="I2" s="273"/>
    </row>
    <row r="3" spans="1:14" ht="15" customHeight="1" x14ac:dyDescent="0.25">
      <c r="A3" s="2"/>
      <c r="B3" s="2"/>
      <c r="C3" s="2"/>
      <c r="D3" s="2"/>
      <c r="E3" s="2"/>
      <c r="F3" s="2"/>
      <c r="G3" s="2"/>
      <c r="H3" s="2"/>
      <c r="I3" s="2"/>
    </row>
    <row r="4" spans="1:14" ht="30" customHeight="1" thickBot="1" x14ac:dyDescent="0.3">
      <c r="A4" s="274" t="s">
        <v>131</v>
      </c>
      <c r="B4" s="275"/>
      <c r="C4" s="275"/>
      <c r="D4" s="275"/>
      <c r="E4" s="275"/>
      <c r="F4" s="275"/>
      <c r="G4" s="275"/>
      <c r="H4" s="275"/>
      <c r="I4" s="276"/>
      <c r="J4" s="5"/>
      <c r="K4" s="4"/>
    </row>
    <row r="5" spans="1:14" ht="45" customHeight="1" thickBot="1" x14ac:dyDescent="0.3">
      <c r="A5" s="6" t="s">
        <v>0</v>
      </c>
      <c r="B5" s="7" t="s">
        <v>113</v>
      </c>
      <c r="C5" s="7" t="s">
        <v>114</v>
      </c>
      <c r="D5" s="7" t="s">
        <v>115</v>
      </c>
      <c r="E5" s="7" t="s">
        <v>116</v>
      </c>
      <c r="F5" s="7" t="s">
        <v>117</v>
      </c>
      <c r="G5" s="8" t="s">
        <v>3</v>
      </c>
      <c r="H5" s="8" t="s">
        <v>4</v>
      </c>
      <c r="I5" s="8" t="s">
        <v>5</v>
      </c>
      <c r="J5" s="9"/>
      <c r="K5" s="10"/>
      <c r="M5" s="11" t="s">
        <v>6</v>
      </c>
      <c r="N5" s="12" t="s">
        <v>7</v>
      </c>
    </row>
    <row r="6" spans="1:14" ht="30" customHeight="1" thickBot="1" x14ac:dyDescent="0.3">
      <c r="A6" s="13" t="s">
        <v>8</v>
      </c>
      <c r="B6" s="14">
        <v>526.53</v>
      </c>
      <c r="C6" s="14">
        <v>425</v>
      </c>
      <c r="D6" s="14">
        <v>540</v>
      </c>
      <c r="E6" s="14">
        <v>890.8</v>
      </c>
      <c r="F6" s="14">
        <v>262</v>
      </c>
      <c r="G6" s="15">
        <f t="shared" ref="G6:G9" si="0">SUM(B6:F6)</f>
        <v>2644.33</v>
      </c>
      <c r="H6" s="16">
        <f>+SUM(F22:F32)</f>
        <v>2.1886000000000001</v>
      </c>
      <c r="I6" s="16">
        <f>H6*G6</f>
        <v>5787.3806380000005</v>
      </c>
      <c r="J6" s="17"/>
      <c r="K6" s="18"/>
      <c r="M6" s="19" t="s">
        <v>9</v>
      </c>
      <c r="N6" s="20">
        <f>22*2</f>
        <v>44</v>
      </c>
    </row>
    <row r="7" spans="1:14" ht="30" customHeight="1" thickBot="1" x14ac:dyDescent="0.3">
      <c r="A7" s="13" t="s">
        <v>10</v>
      </c>
      <c r="B7" s="14">
        <v>377.87</v>
      </c>
      <c r="C7" s="14">
        <v>0</v>
      </c>
      <c r="D7" s="14">
        <v>0</v>
      </c>
      <c r="E7" s="14">
        <v>300</v>
      </c>
      <c r="F7" s="14">
        <v>24</v>
      </c>
      <c r="G7" s="15">
        <f t="shared" si="0"/>
        <v>701.87</v>
      </c>
      <c r="H7" s="16">
        <f>+SUM(F54:F64)</f>
        <v>2.9664000000000001</v>
      </c>
      <c r="I7" s="16">
        <f t="shared" ref="I7:I9" si="1">H7*G7</f>
        <v>2082.0271680000001</v>
      </c>
      <c r="J7" s="21"/>
      <c r="K7" s="22"/>
      <c r="M7" s="19" t="s">
        <v>11</v>
      </c>
      <c r="N7" s="20">
        <f>22*3</f>
        <v>66</v>
      </c>
    </row>
    <row r="8" spans="1:14" ht="30" customHeight="1" thickBot="1" x14ac:dyDescent="0.3">
      <c r="A8" s="13" t="s">
        <v>12</v>
      </c>
      <c r="B8" s="14">
        <v>115</v>
      </c>
      <c r="C8" s="14">
        <v>200</v>
      </c>
      <c r="D8" s="14">
        <v>142.19999999999999</v>
      </c>
      <c r="E8" s="14">
        <v>270.2</v>
      </c>
      <c r="F8" s="14">
        <v>507.29</v>
      </c>
      <c r="G8" s="15">
        <f t="shared" si="0"/>
        <v>1234.69</v>
      </c>
      <c r="H8" s="16">
        <f>SUM(F35:F40)</f>
        <v>0.44733333333333336</v>
      </c>
      <c r="I8" s="16">
        <f t="shared" si="1"/>
        <v>552.31799333333345</v>
      </c>
      <c r="J8" s="4"/>
      <c r="K8" s="4"/>
      <c r="M8" s="19" t="s">
        <v>13</v>
      </c>
      <c r="N8" s="20">
        <v>22</v>
      </c>
    </row>
    <row r="9" spans="1:14" ht="30" customHeight="1" thickBot="1" x14ac:dyDescent="0.3">
      <c r="A9" s="13" t="s">
        <v>14</v>
      </c>
      <c r="B9" s="14">
        <v>0</v>
      </c>
      <c r="C9" s="14">
        <v>200</v>
      </c>
      <c r="D9" s="14">
        <v>0</v>
      </c>
      <c r="E9" s="14">
        <v>0</v>
      </c>
      <c r="F9" s="14">
        <v>76.5</v>
      </c>
      <c r="G9" s="15">
        <f t="shared" si="0"/>
        <v>276.5</v>
      </c>
      <c r="H9" s="16">
        <f>+SUM(F43:F47)</f>
        <v>0.15789999999999998</v>
      </c>
      <c r="I9" s="16">
        <f t="shared" si="1"/>
        <v>43.659349999999996</v>
      </c>
      <c r="J9" s="4"/>
      <c r="K9" s="4"/>
      <c r="M9" s="19" t="s">
        <v>15</v>
      </c>
      <c r="N9" s="20">
        <v>4</v>
      </c>
    </row>
    <row r="10" spans="1:14" ht="30" customHeight="1" thickBot="1" x14ac:dyDescent="0.3">
      <c r="A10" s="23" t="s">
        <v>16</v>
      </c>
      <c r="B10" s="14">
        <v>45.6</v>
      </c>
      <c r="C10" s="14">
        <v>15</v>
      </c>
      <c r="D10" s="14">
        <v>14.65</v>
      </c>
      <c r="E10" s="14">
        <v>33</v>
      </c>
      <c r="F10" s="14">
        <v>13.9</v>
      </c>
      <c r="G10" s="15">
        <f>SUM(B10:F10)</f>
        <v>122.15</v>
      </c>
      <c r="H10" s="24">
        <f>+SUM(F50:F51)</f>
        <v>16.07</v>
      </c>
      <c r="I10" s="24">
        <f>H10*G10</f>
        <v>1962.9505000000001</v>
      </c>
      <c r="J10" s="25"/>
      <c r="K10" s="122"/>
      <c r="M10" s="19" t="s">
        <v>17</v>
      </c>
      <c r="N10" s="20">
        <v>9</v>
      </c>
    </row>
    <row r="11" spans="1:14" ht="29.4" customHeight="1" thickBot="1" x14ac:dyDescent="0.3">
      <c r="A11" s="23" t="s">
        <v>18</v>
      </c>
      <c r="E11" s="123"/>
      <c r="G11" s="26"/>
      <c r="H11" s="27"/>
      <c r="I11" s="24">
        <f>+SUM(D68:D74)/12</f>
        <v>7958.7475000000004</v>
      </c>
      <c r="J11" s="4"/>
      <c r="K11" s="122"/>
      <c r="M11" s="19" t="s">
        <v>19</v>
      </c>
      <c r="N11" s="20">
        <v>13</v>
      </c>
    </row>
    <row r="12" spans="1:14" ht="30" customHeight="1" thickBot="1" x14ac:dyDescent="0.3">
      <c r="A12" s="23" t="s">
        <v>20</v>
      </c>
      <c r="E12" s="123"/>
      <c r="G12" s="28"/>
      <c r="H12" s="29"/>
      <c r="I12" s="24">
        <f>+SUM(D78:D82)/12</f>
        <v>1890.86772</v>
      </c>
      <c r="J12" s="4"/>
      <c r="K12" s="122"/>
      <c r="M12" s="19" t="s">
        <v>21</v>
      </c>
      <c r="N12" s="20">
        <v>17</v>
      </c>
    </row>
    <row r="13" spans="1:14" ht="30" customHeight="1" thickBot="1" x14ac:dyDescent="0.3">
      <c r="A13" s="30" t="s">
        <v>22</v>
      </c>
      <c r="E13" s="123"/>
      <c r="G13" s="28"/>
      <c r="H13" s="29"/>
      <c r="I13" s="31">
        <f>E85</f>
        <v>2226.4</v>
      </c>
      <c r="M13" s="19" t="s">
        <v>23</v>
      </c>
      <c r="N13" s="20">
        <v>22</v>
      </c>
    </row>
    <row r="14" spans="1:14" ht="30" customHeight="1" thickBot="1" x14ac:dyDescent="0.3">
      <c r="E14" s="37"/>
      <c r="G14" s="32"/>
      <c r="H14" s="33" t="s">
        <v>24</v>
      </c>
      <c r="I14" s="34">
        <f>SUM(I6:I13)</f>
        <v>22504.350869333335</v>
      </c>
      <c r="M14" s="19" t="s">
        <v>25</v>
      </c>
      <c r="N14" s="20">
        <v>26</v>
      </c>
    </row>
    <row r="15" spans="1:14" ht="45" customHeight="1" thickBot="1" x14ac:dyDescent="0.3">
      <c r="E15" s="37"/>
      <c r="H15" s="35" t="s">
        <v>26</v>
      </c>
      <c r="I15" s="125">
        <v>48</v>
      </c>
      <c r="M15" s="19" t="s">
        <v>27</v>
      </c>
      <c r="N15" s="20">
        <v>2</v>
      </c>
    </row>
    <row r="16" spans="1:14" ht="72" customHeight="1" thickBot="1" x14ac:dyDescent="0.3">
      <c r="E16" s="37"/>
      <c r="H16" s="35" t="s">
        <v>127</v>
      </c>
      <c r="I16" s="126">
        <f>+I15*I14</f>
        <v>1080208.841728</v>
      </c>
      <c r="M16" s="19" t="s">
        <v>28</v>
      </c>
      <c r="N16" s="20">
        <v>1</v>
      </c>
    </row>
    <row r="17" spans="1:14" ht="70.95" customHeight="1" x14ac:dyDescent="0.25">
      <c r="E17" s="37"/>
      <c r="H17" s="38"/>
      <c r="I17" s="143"/>
      <c r="J17" s="39"/>
      <c r="K17" s="39"/>
      <c r="M17" s="19" t="s">
        <v>29</v>
      </c>
      <c r="N17" s="40">
        <f>1/3</f>
        <v>0.33333333333333331</v>
      </c>
    </row>
    <row r="18" spans="1:14" ht="80.400000000000006" customHeight="1" x14ac:dyDescent="0.25">
      <c r="E18" s="37"/>
      <c r="F18" s="286"/>
      <c r="G18" s="286"/>
      <c r="H18" s="286"/>
      <c r="I18" s="71"/>
      <c r="J18" s="42"/>
      <c r="K18" s="42"/>
      <c r="M18" s="43" t="s">
        <v>30</v>
      </c>
      <c r="N18" s="40">
        <f>2/12</f>
        <v>0.16666666666666666</v>
      </c>
    </row>
    <row r="19" spans="1:14" ht="45" customHeight="1" thickBot="1" x14ac:dyDescent="0.3">
      <c r="E19" s="37"/>
      <c r="F19" s="286"/>
      <c r="G19" s="286"/>
      <c r="H19" s="286"/>
      <c r="I19" s="71"/>
      <c r="J19" s="45"/>
      <c r="K19" s="45"/>
      <c r="M19" s="46" t="s">
        <v>31</v>
      </c>
      <c r="N19" s="47">
        <f>1/12</f>
        <v>8.3333333333333329E-2</v>
      </c>
    </row>
    <row r="20" spans="1:14" ht="72" customHeight="1" thickBot="1" x14ac:dyDescent="0.3">
      <c r="G20" s="48"/>
      <c r="H20" s="48"/>
      <c r="I20" s="48"/>
      <c r="J20" s="45"/>
      <c r="K20" s="45"/>
      <c r="M20" s="46" t="s">
        <v>32</v>
      </c>
      <c r="N20" s="47">
        <v>0</v>
      </c>
    </row>
    <row r="21" spans="1:14" ht="50.25" customHeight="1" thickBot="1" x14ac:dyDescent="0.3">
      <c r="A21" s="49" t="s">
        <v>33</v>
      </c>
      <c r="B21" s="8" t="s">
        <v>6</v>
      </c>
      <c r="C21" s="8" t="s">
        <v>34</v>
      </c>
      <c r="D21" s="8" t="s">
        <v>35</v>
      </c>
      <c r="E21" s="50" t="s">
        <v>36</v>
      </c>
      <c r="F21" s="8" t="s">
        <v>37</v>
      </c>
      <c r="G21" s="48"/>
      <c r="H21" s="48"/>
      <c r="I21" s="48"/>
      <c r="J21" s="45"/>
      <c r="K21" s="45"/>
      <c r="M21" s="51"/>
      <c r="N21" s="52"/>
    </row>
    <row r="22" spans="1:14" ht="28.2" thickBot="1" x14ac:dyDescent="0.3">
      <c r="A22" s="53" t="s">
        <v>38</v>
      </c>
      <c r="B22" s="54" t="s">
        <v>13</v>
      </c>
      <c r="C22" s="55">
        <f t="shared" ref="C22:C32" si="2">_xlfn.IFS(B22=$M$9,$N$9,B22=$M$20,0,B22=$M$6,$N$6,B22=$M$7,$N$7,B22=$M$8,$N$8,B22=$M$10,$N$10,B22=$M$11,$N$11,B22=$M$12,$N$12,B22=$M$13,$N$13,B22=$M$14,$N$14,B22=$M$15,$N$15,B22=$M$16,$N$16,B22=$M$17,$N$17,B22=$M$18,$N$18,B22=$M$19,$N$19)</f>
        <v>22</v>
      </c>
      <c r="D22" s="41">
        <f>ROUND(0.0156672*1.15,3)</f>
        <v>1.7999999999999999E-2</v>
      </c>
      <c r="E22" s="56">
        <v>1</v>
      </c>
      <c r="F22" s="55">
        <f>D22*C22*E22</f>
        <v>0.39599999999999996</v>
      </c>
      <c r="G22" s="48"/>
      <c r="H22" s="48"/>
      <c r="I22" s="48"/>
      <c r="J22" s="45"/>
      <c r="K22" s="45"/>
      <c r="M22" s="51"/>
      <c r="N22" s="52"/>
    </row>
    <row r="23" spans="1:14" ht="82.2" customHeight="1" thickBot="1" x14ac:dyDescent="0.3">
      <c r="A23" s="53" t="s">
        <v>39</v>
      </c>
      <c r="B23" s="54" t="s">
        <v>13</v>
      </c>
      <c r="C23" s="55">
        <f t="shared" si="2"/>
        <v>22</v>
      </c>
      <c r="D23" s="41">
        <f>ROUND(0.0430848*1.15,3)</f>
        <v>0.05</v>
      </c>
      <c r="E23" s="56">
        <v>0.2</v>
      </c>
      <c r="F23" s="55">
        <f t="shared" ref="F23:F32" si="3">D23*C23*E23</f>
        <v>0.22000000000000003</v>
      </c>
      <c r="G23" s="48"/>
      <c r="H23" s="48"/>
      <c r="I23" s="48"/>
      <c r="J23" s="45"/>
      <c r="K23" s="45"/>
    </row>
    <row r="24" spans="1:14" ht="28.2" thickBot="1" x14ac:dyDescent="0.3">
      <c r="A24" s="53" t="s">
        <v>40</v>
      </c>
      <c r="B24" s="54" t="s">
        <v>28</v>
      </c>
      <c r="C24" s="55">
        <f t="shared" si="2"/>
        <v>1</v>
      </c>
      <c r="D24" s="41">
        <f>ROUND(0.0430848*1.15,3)</f>
        <v>0.05</v>
      </c>
      <c r="E24" s="56">
        <v>0.1</v>
      </c>
      <c r="F24" s="55">
        <f t="shared" si="3"/>
        <v>5.000000000000001E-3</v>
      </c>
      <c r="G24" s="48"/>
      <c r="H24" s="48"/>
      <c r="I24" s="48"/>
      <c r="J24" s="45"/>
      <c r="K24" s="45"/>
    </row>
    <row r="25" spans="1:14" ht="45" customHeight="1" thickBot="1" x14ac:dyDescent="0.3">
      <c r="A25" s="53" t="s">
        <v>41</v>
      </c>
      <c r="B25" s="54" t="s">
        <v>28</v>
      </c>
      <c r="C25" s="55">
        <f t="shared" si="2"/>
        <v>1</v>
      </c>
      <c r="D25" s="41">
        <f>ROUND(0.0430848*1.15,3)</f>
        <v>0.05</v>
      </c>
      <c r="E25" s="56">
        <v>0.2</v>
      </c>
      <c r="F25" s="55">
        <f t="shared" si="3"/>
        <v>1.0000000000000002E-2</v>
      </c>
      <c r="G25" s="48"/>
      <c r="H25" s="48"/>
      <c r="I25" s="48"/>
      <c r="J25" s="45"/>
      <c r="K25" s="45"/>
    </row>
    <row r="26" spans="1:14" ht="28.2" thickBot="1" x14ac:dyDescent="0.3">
      <c r="A26" s="53" t="s">
        <v>42</v>
      </c>
      <c r="B26" s="54" t="s">
        <v>21</v>
      </c>
      <c r="C26" s="55">
        <f t="shared" si="2"/>
        <v>17</v>
      </c>
      <c r="D26" s="41">
        <f>ROUND(0.0192*1.15,3)</f>
        <v>2.1999999999999999E-2</v>
      </c>
      <c r="E26" s="56">
        <v>1</v>
      </c>
      <c r="F26" s="55">
        <f t="shared" si="3"/>
        <v>0.374</v>
      </c>
      <c r="G26" s="48"/>
      <c r="H26" s="48"/>
      <c r="I26" s="48"/>
      <c r="J26" s="45"/>
      <c r="K26" s="45"/>
    </row>
    <row r="27" spans="1:14" ht="97.2" customHeight="1" thickBot="1" x14ac:dyDescent="0.3">
      <c r="A27" s="53" t="s">
        <v>43</v>
      </c>
      <c r="B27" s="54" t="s">
        <v>23</v>
      </c>
      <c r="C27" s="55">
        <f t="shared" si="2"/>
        <v>22</v>
      </c>
      <c r="D27" s="41">
        <f>ROUND(0.191488*1.15,3)</f>
        <v>0.22</v>
      </c>
      <c r="E27" s="56">
        <v>0.1</v>
      </c>
      <c r="F27" s="55">
        <f t="shared" si="3"/>
        <v>0.48399999999999999</v>
      </c>
      <c r="G27" s="48"/>
      <c r="H27" s="48"/>
      <c r="I27" s="48"/>
      <c r="J27" s="45"/>
      <c r="K27" s="45"/>
    </row>
    <row r="28" spans="1:14" ht="40.5" customHeight="1" thickBot="1" x14ac:dyDescent="0.3">
      <c r="A28" s="53" t="s">
        <v>44</v>
      </c>
      <c r="B28" s="54" t="s">
        <v>28</v>
      </c>
      <c r="C28" s="55">
        <f t="shared" si="2"/>
        <v>1</v>
      </c>
      <c r="D28" s="41">
        <f>ROUND(0.1723392*1.15,3)</f>
        <v>0.19800000000000001</v>
      </c>
      <c r="E28" s="56">
        <v>0.1</v>
      </c>
      <c r="F28" s="55">
        <f t="shared" si="3"/>
        <v>1.9800000000000002E-2</v>
      </c>
      <c r="G28" s="48"/>
      <c r="H28" s="48"/>
      <c r="I28" s="48"/>
      <c r="J28" s="45"/>
      <c r="K28" s="45"/>
    </row>
    <row r="29" spans="1:14" ht="28.2" thickBot="1" x14ac:dyDescent="0.3">
      <c r="A29" s="53" t="s">
        <v>45</v>
      </c>
      <c r="B29" s="54" t="s">
        <v>27</v>
      </c>
      <c r="C29" s="55">
        <f t="shared" si="2"/>
        <v>2</v>
      </c>
      <c r="D29" s="41">
        <f>ROUND(0.095744*1.15,3)</f>
        <v>0.11</v>
      </c>
      <c r="E29" s="56">
        <v>0.2</v>
      </c>
      <c r="F29" s="55">
        <f t="shared" si="3"/>
        <v>4.4000000000000004E-2</v>
      </c>
      <c r="G29" s="48"/>
      <c r="H29" s="48"/>
      <c r="I29" s="48"/>
      <c r="J29" s="45"/>
      <c r="K29" s="45"/>
    </row>
    <row r="30" spans="1:14" ht="81.599999999999994" customHeight="1" thickBot="1" x14ac:dyDescent="0.3">
      <c r="A30" s="58" t="s">
        <v>46</v>
      </c>
      <c r="B30" s="54" t="s">
        <v>28</v>
      </c>
      <c r="C30" s="55">
        <f t="shared" si="2"/>
        <v>1</v>
      </c>
      <c r="D30" s="41">
        <f>ROUND(0.191488*1.15,3)</f>
        <v>0.22</v>
      </c>
      <c r="E30" s="56">
        <v>1</v>
      </c>
      <c r="F30" s="55">
        <f t="shared" si="3"/>
        <v>0.22</v>
      </c>
      <c r="G30" s="48"/>
      <c r="H30" s="48"/>
      <c r="I30" s="48"/>
      <c r="J30" s="3"/>
      <c r="K30" s="3"/>
    </row>
    <row r="31" spans="1:14" ht="45" customHeight="1" thickBot="1" x14ac:dyDescent="0.3">
      <c r="A31" s="58" t="s">
        <v>47</v>
      </c>
      <c r="B31" s="54" t="s">
        <v>28</v>
      </c>
      <c r="C31" s="55">
        <f t="shared" si="2"/>
        <v>1</v>
      </c>
      <c r="D31" s="41">
        <f>ROUND(0.1723392*1.15,3)</f>
        <v>0.19800000000000001</v>
      </c>
      <c r="E31" s="56">
        <v>2</v>
      </c>
      <c r="F31" s="55">
        <f t="shared" si="3"/>
        <v>0.39600000000000002</v>
      </c>
      <c r="G31" s="18"/>
      <c r="H31" s="18"/>
      <c r="I31" s="18"/>
      <c r="J31" s="42"/>
      <c r="K31" s="42"/>
    </row>
    <row r="32" spans="1:14" ht="45" customHeight="1" thickBot="1" x14ac:dyDescent="0.3">
      <c r="A32" s="58" t="s">
        <v>48</v>
      </c>
      <c r="B32" s="57" t="s">
        <v>28</v>
      </c>
      <c r="C32" s="59">
        <f t="shared" si="2"/>
        <v>1</v>
      </c>
      <c r="D32" s="44">
        <f>ROUND(0.1723392*1.15,3)</f>
        <v>0.19800000000000001</v>
      </c>
      <c r="E32" s="60">
        <v>0.1</v>
      </c>
      <c r="F32" s="59">
        <f t="shared" si="3"/>
        <v>1.9800000000000002E-2</v>
      </c>
      <c r="G32" s="61"/>
      <c r="H32" s="61"/>
      <c r="I32" s="61"/>
      <c r="J32" s="45"/>
      <c r="K32" s="45"/>
    </row>
    <row r="33" spans="1:11" ht="45" customHeight="1" thickBot="1" x14ac:dyDescent="0.3">
      <c r="A33" s="62"/>
      <c r="B33" s="63"/>
      <c r="G33" s="48"/>
      <c r="H33" s="48"/>
      <c r="I33" s="48"/>
      <c r="J33" s="45"/>
      <c r="K33" s="45"/>
    </row>
    <row r="34" spans="1:11" ht="42" thickBot="1" x14ac:dyDescent="0.3">
      <c r="A34" s="64" t="s">
        <v>49</v>
      </c>
      <c r="B34" s="8" t="s">
        <v>6</v>
      </c>
      <c r="C34" s="8" t="s">
        <v>50</v>
      </c>
      <c r="D34" s="8" t="s">
        <v>35</v>
      </c>
      <c r="E34" s="50" t="s">
        <v>36</v>
      </c>
      <c r="F34" s="8" t="s">
        <v>37</v>
      </c>
      <c r="G34" s="48"/>
      <c r="H34" s="48"/>
      <c r="I34" s="48"/>
      <c r="J34" s="45"/>
      <c r="K34" s="45"/>
    </row>
    <row r="35" spans="1:11" ht="14.4" thickBot="1" x14ac:dyDescent="0.3">
      <c r="A35" s="65" t="s">
        <v>51</v>
      </c>
      <c r="B35" s="57" t="s">
        <v>28</v>
      </c>
      <c r="C35" s="55">
        <f t="shared" ref="C35:C40" si="4">_xlfn.IFS(B35=$M$9,$N$9,B35=$M$20,0,B35=$M$6,$N$6,B35=$M$7,$N$7,B35=$M$8,$N$8,B35=$M$10,$N$10,B35=$M$11,$N$11,B35=$M$12,$N$12,B35=$M$13,$N$13,B35=$M$14,$N$14,B35=$M$15,$N$15,B35=$M$16,$N$16,B35=$M$17,$N$17,B35=$M$18,$N$18,B35=$M$19,$N$19)</f>
        <v>1</v>
      </c>
      <c r="D35" s="41">
        <f>ROUND(0.0156672*1.15,3)</f>
        <v>1.7999999999999999E-2</v>
      </c>
      <c r="E35" s="55">
        <v>1</v>
      </c>
      <c r="F35" s="55">
        <f t="shared" ref="F35:F40" si="5">D35*C35*E35</f>
        <v>1.7999999999999999E-2</v>
      </c>
      <c r="G35" s="48"/>
      <c r="H35" s="48"/>
      <c r="I35" s="48"/>
      <c r="J35" s="45"/>
      <c r="K35" s="45"/>
    </row>
    <row r="36" spans="1:11" ht="14.4" thickBot="1" x14ac:dyDescent="0.3">
      <c r="A36" s="65" t="s">
        <v>52</v>
      </c>
      <c r="B36" s="57" t="s">
        <v>28</v>
      </c>
      <c r="C36" s="55">
        <f t="shared" si="4"/>
        <v>1</v>
      </c>
      <c r="D36" s="41">
        <f>ROUND(0.0191488*1.15,3)</f>
        <v>2.1999999999999999E-2</v>
      </c>
      <c r="E36" s="55">
        <v>1</v>
      </c>
      <c r="F36" s="55">
        <f t="shared" si="5"/>
        <v>2.1999999999999999E-2</v>
      </c>
      <c r="G36" s="48"/>
      <c r="H36" s="48"/>
      <c r="I36" s="48"/>
      <c r="J36" s="45"/>
      <c r="K36" s="45"/>
    </row>
    <row r="37" spans="1:11" ht="28.2" thickBot="1" x14ac:dyDescent="0.3">
      <c r="A37" s="65" t="s">
        <v>53</v>
      </c>
      <c r="B37" s="54" t="s">
        <v>28</v>
      </c>
      <c r="C37" s="55">
        <f t="shared" si="4"/>
        <v>1</v>
      </c>
      <c r="D37" s="41">
        <f>ROUND(0.0430848*1.15,3)</f>
        <v>0.05</v>
      </c>
      <c r="E37" s="55">
        <v>0.5</v>
      </c>
      <c r="F37" s="55">
        <f t="shared" si="5"/>
        <v>2.5000000000000001E-2</v>
      </c>
      <c r="G37" s="48"/>
      <c r="H37" s="48"/>
      <c r="I37" s="48"/>
      <c r="J37" s="45"/>
      <c r="K37" s="45"/>
    </row>
    <row r="38" spans="1:11" ht="14.4" thickBot="1" x14ac:dyDescent="0.3">
      <c r="A38" s="65" t="s">
        <v>54</v>
      </c>
      <c r="B38" s="54" t="s">
        <v>28</v>
      </c>
      <c r="C38" s="55">
        <f t="shared" si="4"/>
        <v>1</v>
      </c>
      <c r="D38" s="41">
        <f>ROUND(0.095744*1.15,3)</f>
        <v>0.11</v>
      </c>
      <c r="E38" s="55">
        <v>0.1</v>
      </c>
      <c r="F38" s="55">
        <f t="shared" si="5"/>
        <v>1.1000000000000001E-2</v>
      </c>
      <c r="G38" s="48"/>
      <c r="H38" s="48"/>
      <c r="I38" s="48"/>
      <c r="J38" s="3"/>
      <c r="K38" s="3"/>
    </row>
    <row r="39" spans="1:11" ht="14.4" thickBot="1" x14ac:dyDescent="0.3">
      <c r="A39" s="65" t="s">
        <v>55</v>
      </c>
      <c r="B39" s="54" t="s">
        <v>28</v>
      </c>
      <c r="C39" s="55">
        <f t="shared" si="4"/>
        <v>1</v>
      </c>
      <c r="D39" s="41">
        <f>ROUND(0.287232*1.15,3)</f>
        <v>0.33</v>
      </c>
      <c r="E39" s="55">
        <v>1</v>
      </c>
      <c r="F39" s="55">
        <f t="shared" si="5"/>
        <v>0.33</v>
      </c>
      <c r="G39" s="18"/>
      <c r="H39" s="18"/>
      <c r="I39" s="18"/>
      <c r="J39" s="42"/>
      <c r="K39" s="42"/>
    </row>
    <row r="40" spans="1:11" ht="45" customHeight="1" thickBot="1" x14ac:dyDescent="0.3">
      <c r="A40" s="58" t="s">
        <v>56</v>
      </c>
      <c r="B40" s="66" t="s">
        <v>29</v>
      </c>
      <c r="C40" s="59">
        <f t="shared" si="4"/>
        <v>0.33333333333333331</v>
      </c>
      <c r="D40" s="44">
        <f>ROUND(0.215424*1.15,3)</f>
        <v>0.248</v>
      </c>
      <c r="E40" s="59">
        <v>0.5</v>
      </c>
      <c r="F40" s="59">
        <f t="shared" si="5"/>
        <v>4.1333333333333333E-2</v>
      </c>
      <c r="G40" s="61"/>
      <c r="H40" s="61"/>
      <c r="I40" s="61"/>
      <c r="J40" s="45"/>
      <c r="K40" s="45"/>
    </row>
    <row r="41" spans="1:11" ht="45" customHeight="1" thickBot="1" x14ac:dyDescent="0.3">
      <c r="A41" s="62"/>
      <c r="B41" s="63"/>
      <c r="G41" s="48"/>
      <c r="H41" s="48"/>
      <c r="I41" s="48"/>
      <c r="J41" s="45"/>
      <c r="K41" s="45"/>
    </row>
    <row r="42" spans="1:11" ht="45" customHeight="1" thickBot="1" x14ac:dyDescent="0.3">
      <c r="A42" s="67" t="s">
        <v>57</v>
      </c>
      <c r="B42" s="8" t="s">
        <v>6</v>
      </c>
      <c r="C42" s="8" t="s">
        <v>50</v>
      </c>
      <c r="D42" s="8" t="s">
        <v>35</v>
      </c>
      <c r="E42" s="50" t="s">
        <v>36</v>
      </c>
      <c r="F42" s="8" t="s">
        <v>37</v>
      </c>
      <c r="G42" s="48"/>
      <c r="H42" s="48"/>
      <c r="I42" s="48"/>
      <c r="J42" s="45"/>
      <c r="K42" s="45"/>
    </row>
    <row r="43" spans="1:11" ht="42" thickBot="1" x14ac:dyDescent="0.3">
      <c r="A43" s="53" t="s">
        <v>58</v>
      </c>
      <c r="B43" s="54" t="s">
        <v>15</v>
      </c>
      <c r="C43" s="55">
        <f>_xlfn.IFS(B43=$M$9,$N$9,B43=$M$20,0,B43=$M$6,$N$6,B43=$M$7,$N$7,B43=$M$8,$N$8,B43=$M$10,$N$10,B43=$M$11,$N$11,B43=$M$12,$N$12,B43=$M$13,$N$13,B43=$M$14,$N$14,B43=$M$15,$N$15,B43=$M$16,$N$16,B43=$M$17,$N$17,B43=$M$18,$N$18,B43=$M$19,$N$19)</f>
        <v>4</v>
      </c>
      <c r="D43" s="41">
        <f>ROUND(0.006893568*1.15,3)</f>
        <v>8.0000000000000002E-3</v>
      </c>
      <c r="E43" s="55">
        <v>1</v>
      </c>
      <c r="F43" s="59">
        <f t="shared" ref="F43:F47" si="6">D43*C43*E43</f>
        <v>3.2000000000000001E-2</v>
      </c>
      <c r="G43" s="48"/>
      <c r="H43" s="48"/>
      <c r="I43" s="48"/>
      <c r="J43" s="45"/>
      <c r="K43" s="45"/>
    </row>
    <row r="44" spans="1:11" ht="32.4" customHeight="1" thickBot="1" x14ac:dyDescent="0.3">
      <c r="A44" s="53" t="s">
        <v>59</v>
      </c>
      <c r="B44" s="57" t="s">
        <v>30</v>
      </c>
      <c r="C44" s="55">
        <f>_xlfn.IFS(B44=$M$9,$N$9,B44=$M$20,0,B44=$M$6,$N$6,B44=$M$7,$N$7,B44=$M$8,$N$8,B44=$M$10,$N$10,B44=$M$11,$N$11,B44=$M$12,$N$12,B44=$M$13,$N$13,B44=$M$14,$N$14,B44=$M$15,$N$15,B44=$M$16,$N$16,B44=$M$17,$N$17,B44=$M$18,$N$18,B44=$M$19,$N$19)</f>
        <v>0.16666666666666666</v>
      </c>
      <c r="D44" s="41">
        <f>ROUND(0.00861696*1.15,3)</f>
        <v>0.01</v>
      </c>
      <c r="E44" s="55">
        <v>1</v>
      </c>
      <c r="F44" s="59">
        <f t="shared" si="6"/>
        <v>1.6666666666666666E-3</v>
      </c>
      <c r="G44" s="48"/>
      <c r="H44" s="48"/>
      <c r="I44" s="48"/>
      <c r="J44" s="45"/>
      <c r="K44" s="45"/>
    </row>
    <row r="45" spans="1:11" ht="45" customHeight="1" thickBot="1" x14ac:dyDescent="0.3">
      <c r="A45" s="68" t="s">
        <v>60</v>
      </c>
      <c r="B45" s="57" t="s">
        <v>29</v>
      </c>
      <c r="C45" s="55">
        <f>_xlfn.IFS(B45=$M$9,$N$9,B45=$M$20,0,B45=$M$6,$N$6,B45=$M$7,$N$7,B45=$M$8,$N$8,B45=$M$10,$N$10,B45=$M$11,$N$11,B45=$M$12,$N$12,B45=$M$13,$N$13,B45=$M$14,$N$14,B45=$M$15,$N$15,B45=$M$16,$N$16,B45=$M$17,$N$17,B45=$M$18,$N$18,B45=$M$19,$N$19)</f>
        <v>0.33333333333333331</v>
      </c>
      <c r="D45" s="41">
        <f>ROUND(0.0861696*1.15,3)</f>
        <v>9.9000000000000005E-2</v>
      </c>
      <c r="E45" s="55">
        <v>0.3</v>
      </c>
      <c r="F45" s="59">
        <f t="shared" si="6"/>
        <v>9.9000000000000008E-3</v>
      </c>
      <c r="G45" s="48"/>
      <c r="H45" s="48"/>
      <c r="I45" s="48"/>
      <c r="J45" s="3"/>
      <c r="K45" s="3"/>
    </row>
    <row r="46" spans="1:11" ht="42" thickBot="1" x14ac:dyDescent="0.3">
      <c r="A46" s="65" t="s">
        <v>61</v>
      </c>
      <c r="B46" s="69" t="s">
        <v>29</v>
      </c>
      <c r="C46" s="55">
        <f>_xlfn.IFS(B46=$M$9,$N$9,B46=$M$20,0,B46=$M$6,$N$6,B46=$M$7,$N$7,B46=$M$8,$N$8,B46=$M$10,$N$10,B46=$M$11,$N$11,B46=$M$12,$N$12,B46=$M$13,$N$13,B46=$M$14,$N$14,B46=$M$15,$N$15,B46=$M$16,$N$16,B46=$M$17,$N$17,B46=$M$18,$N$18,B46=$M$19,$N$19)</f>
        <v>0.33333333333333331</v>
      </c>
      <c r="D46" s="41">
        <f>ROUND(0.01148928*1.15,3)</f>
        <v>1.2999999999999999E-2</v>
      </c>
      <c r="E46" s="55">
        <v>1</v>
      </c>
      <c r="F46" s="59">
        <f t="shared" si="6"/>
        <v>4.3333333333333331E-3</v>
      </c>
      <c r="G46" s="18"/>
      <c r="H46" s="18"/>
      <c r="I46" s="18"/>
      <c r="J46" s="42"/>
      <c r="K46" s="42"/>
    </row>
    <row r="47" spans="1:11" ht="28.2" thickBot="1" x14ac:dyDescent="0.3">
      <c r="A47" s="65" t="s">
        <v>62</v>
      </c>
      <c r="B47" s="57" t="s">
        <v>29</v>
      </c>
      <c r="C47" s="59">
        <f>_xlfn.IFS(B47=$M$9,$N$9,B47=$M$20,0,B47=$M$6,$N$6,B47=$M$7,$N$7,B47=$M$8,$N$8,B47=$M$10,$N$10,B47=$M$11,$N$11,B47=$M$12,$N$12,B47=$M$13,$N$13,B47=$M$14,$N$14,B47=$M$15,$N$15,B47=$M$16,$N$16,B47=$M$17,$N$17,B47=$M$18,$N$18,B47=$M$19,$N$19)</f>
        <v>0.33333333333333331</v>
      </c>
      <c r="D47" s="44">
        <f>ROUND(0.287232*1.15,3)</f>
        <v>0.33</v>
      </c>
      <c r="E47" s="59">
        <v>1</v>
      </c>
      <c r="F47" s="59">
        <f t="shared" si="6"/>
        <v>0.11</v>
      </c>
      <c r="G47" s="61"/>
      <c r="H47" s="61"/>
      <c r="I47" s="61"/>
      <c r="J47" s="45"/>
      <c r="K47" s="45"/>
    </row>
    <row r="48" spans="1:11" ht="14.4" thickBot="1" x14ac:dyDescent="0.3">
      <c r="A48" s="62"/>
      <c r="B48" s="63"/>
      <c r="G48" s="48"/>
      <c r="H48" s="48"/>
      <c r="I48" s="48"/>
      <c r="J48" s="45"/>
      <c r="K48" s="45"/>
    </row>
    <row r="49" spans="1:11" ht="42" thickBot="1" x14ac:dyDescent="0.3">
      <c r="A49" s="67" t="s">
        <v>63</v>
      </c>
      <c r="B49" s="8" t="s">
        <v>6</v>
      </c>
      <c r="C49" s="8" t="s">
        <v>50</v>
      </c>
      <c r="D49" s="8" t="s">
        <v>35</v>
      </c>
      <c r="E49" s="50" t="s">
        <v>36</v>
      </c>
      <c r="F49" s="8" t="s">
        <v>37</v>
      </c>
      <c r="G49" s="48"/>
      <c r="H49" s="48"/>
      <c r="I49" s="48"/>
      <c r="J49" s="3"/>
      <c r="K49" s="3"/>
    </row>
    <row r="50" spans="1:11" ht="83.4" thickBot="1" x14ac:dyDescent="0.3">
      <c r="A50" s="53" t="s">
        <v>64</v>
      </c>
      <c r="B50" s="54" t="s">
        <v>13</v>
      </c>
      <c r="C50" s="55">
        <f>_xlfn.IFS(B50=$M$9,$N$9,B50=$M$20,0,B50=$M$6,$N$6,B50=$M$7,$N$7,B50=$M$8,$N$8,B50=$M$10,$N$10,B50=$M$11,$N$11,B50=$M$12,$N$12,B50=$M$13,$N$13,B50=$M$14,$N$14,B50=$M$15,$N$15,B50=$M$16,$N$16,B50=$M$17,$N$17,B50=$M$18,$N$18,B50=$M$19,$N$19)</f>
        <v>22</v>
      </c>
      <c r="D50" s="41">
        <f>ROUND(0.3446784*1.15,3)</f>
        <v>0.39600000000000002</v>
      </c>
      <c r="E50" s="55">
        <v>1</v>
      </c>
      <c r="F50" s="59">
        <f t="shared" ref="F50:F51" si="7">D50*C50*E50</f>
        <v>8.7119999999999997</v>
      </c>
      <c r="G50" s="18"/>
      <c r="H50" s="18"/>
      <c r="I50" s="18"/>
      <c r="J50" s="42"/>
      <c r="K50" s="42"/>
    </row>
    <row r="51" spans="1:11" ht="55.8" thickBot="1" x14ac:dyDescent="0.3">
      <c r="A51" s="65" t="s">
        <v>65</v>
      </c>
      <c r="B51" s="57" t="s">
        <v>19</v>
      </c>
      <c r="C51" s="59">
        <f>_xlfn.IFS(B51=$M$9,$N$9,B51=$M$20,0,B51=$M$6,$N$6,B51=$M$7,$N$7,B51=$M$8,$N$8,B51=$M$10,$N$10,B51=$M$11,$N$11,B51=$M$12,$N$12,B51=$M$13,$N$13,B51=$M$14,$N$14,B51=$M$15,$N$15,B51=$M$16,$N$16,B51=$M$17,$N$17,B51=$M$18,$N$18,B51=$M$19,$N$19)</f>
        <v>13</v>
      </c>
      <c r="D51" s="44">
        <f>ROUND(0.49239771432*1.15,3)</f>
        <v>0.56599999999999995</v>
      </c>
      <c r="E51" s="59">
        <v>1</v>
      </c>
      <c r="F51" s="59">
        <f t="shared" si="7"/>
        <v>7.3579999999999997</v>
      </c>
      <c r="G51" s="61"/>
      <c r="H51" s="61"/>
      <c r="I51" s="61"/>
      <c r="J51" s="45"/>
      <c r="K51" s="45"/>
    </row>
    <row r="52" spans="1:11" ht="14.4" thickBot="1" x14ac:dyDescent="0.3">
      <c r="A52" s="62"/>
      <c r="B52" s="63"/>
      <c r="G52" s="48"/>
      <c r="H52" s="48"/>
      <c r="I52" s="48"/>
      <c r="J52" s="45"/>
      <c r="K52" s="45"/>
    </row>
    <row r="53" spans="1:11" ht="68.25" customHeight="1" thickBot="1" x14ac:dyDescent="0.3">
      <c r="A53" s="67" t="s">
        <v>66</v>
      </c>
      <c r="B53" s="8" t="s">
        <v>6</v>
      </c>
      <c r="C53" s="8" t="s">
        <v>50</v>
      </c>
      <c r="D53" s="8" t="s">
        <v>35</v>
      </c>
      <c r="E53" s="50" t="s">
        <v>36</v>
      </c>
      <c r="F53" s="8" t="s">
        <v>37</v>
      </c>
      <c r="G53" s="48"/>
      <c r="H53" s="48"/>
      <c r="I53" s="48"/>
      <c r="J53" s="45"/>
      <c r="K53" s="45"/>
    </row>
    <row r="54" spans="1:11" ht="54.6" customHeight="1" thickBot="1" x14ac:dyDescent="0.3">
      <c r="A54" s="53" t="s">
        <v>38</v>
      </c>
      <c r="B54" s="57" t="s">
        <v>13</v>
      </c>
      <c r="C54" s="55">
        <f t="shared" ref="C54:C64" si="8">_xlfn.IFS(B54=$M$9,$N$9,B54=$M$20,0,B54=$M$6,$N$6,B54=$M$7,$N$7,B54=$M$8,$N$8,B54=$M$10,$N$10,B54=$M$11,$N$11,B54=$M$12,$N$12,B54=$M$13,$N$13,B54=$M$14,$N$14,B54=$M$15,$N$15,B54=$M$16,$N$16,B54=$M$17,$N$17,B54=$M$18,$N$18,B54=$M$19,$N$19)</f>
        <v>22</v>
      </c>
      <c r="D54" s="41">
        <f>ROUND(0.0156672*1.15,3)</f>
        <v>1.7999999999999999E-2</v>
      </c>
      <c r="E54" s="56">
        <v>1</v>
      </c>
      <c r="F54" s="55">
        <f>D54*C54*E54</f>
        <v>0.39599999999999996</v>
      </c>
      <c r="G54" s="48"/>
      <c r="H54" s="48"/>
      <c r="I54" s="48"/>
      <c r="J54" s="45"/>
      <c r="K54" s="45"/>
    </row>
    <row r="55" spans="1:11" ht="69.599999999999994" thickBot="1" x14ac:dyDescent="0.3">
      <c r="A55" s="53" t="s">
        <v>39</v>
      </c>
      <c r="B55" s="54" t="s">
        <v>13</v>
      </c>
      <c r="C55" s="55">
        <f t="shared" si="8"/>
        <v>22</v>
      </c>
      <c r="D55" s="41">
        <f>ROUND(0.0430848*1.15,3)</f>
        <v>0.05</v>
      </c>
      <c r="E55" s="56">
        <v>0.6</v>
      </c>
      <c r="F55" s="55">
        <f t="shared" ref="F55:F64" si="9">D55*C55*E55</f>
        <v>0.66</v>
      </c>
      <c r="G55" s="48"/>
      <c r="H55" s="48"/>
      <c r="I55" s="48"/>
      <c r="J55" s="45"/>
      <c r="K55" s="45"/>
    </row>
    <row r="56" spans="1:11" ht="44.4" customHeight="1" thickBot="1" x14ac:dyDescent="0.3">
      <c r="A56" s="53" t="s">
        <v>40</v>
      </c>
      <c r="B56" s="54" t="s">
        <v>28</v>
      </c>
      <c r="C56" s="55">
        <f t="shared" si="8"/>
        <v>1</v>
      </c>
      <c r="D56" s="41">
        <f>ROUND(0.0430848*1.15,3)</f>
        <v>0.05</v>
      </c>
      <c r="E56" s="56">
        <v>0.6</v>
      </c>
      <c r="F56" s="55">
        <f t="shared" si="9"/>
        <v>0.03</v>
      </c>
      <c r="G56" s="48"/>
      <c r="H56" s="48"/>
      <c r="I56" s="48"/>
      <c r="J56" s="45"/>
      <c r="K56" s="45"/>
    </row>
    <row r="57" spans="1:11" ht="45" customHeight="1" thickBot="1" x14ac:dyDescent="0.3">
      <c r="A57" s="53" t="s">
        <v>41</v>
      </c>
      <c r="B57" s="54" t="s">
        <v>28</v>
      </c>
      <c r="C57" s="55">
        <f t="shared" si="8"/>
        <v>1</v>
      </c>
      <c r="D57" s="41">
        <f>ROUND(0.0430848*1.15,3)</f>
        <v>0.05</v>
      </c>
      <c r="E57" s="56">
        <v>0.6</v>
      </c>
      <c r="F57" s="55">
        <f t="shared" si="9"/>
        <v>0.03</v>
      </c>
      <c r="G57" s="48"/>
      <c r="H57" s="48"/>
      <c r="I57" s="48"/>
      <c r="J57" s="45"/>
      <c r="K57" s="45"/>
    </row>
    <row r="58" spans="1:11" ht="28.2" thickBot="1" x14ac:dyDescent="0.3">
      <c r="A58" s="53" t="s">
        <v>42</v>
      </c>
      <c r="B58" s="57" t="s">
        <v>21</v>
      </c>
      <c r="C58" s="55">
        <f t="shared" si="8"/>
        <v>17</v>
      </c>
      <c r="D58" s="41">
        <f>ROUND(0.0191488*1.15,3)</f>
        <v>2.1999999999999999E-2</v>
      </c>
      <c r="E58" s="56">
        <v>1</v>
      </c>
      <c r="F58" s="55">
        <f t="shared" si="9"/>
        <v>0.374</v>
      </c>
      <c r="G58" s="48"/>
      <c r="H58" s="48"/>
      <c r="I58" s="48"/>
      <c r="J58" s="45"/>
      <c r="K58" s="45"/>
    </row>
    <row r="59" spans="1:11" ht="84" customHeight="1" thickBot="1" x14ac:dyDescent="0.3">
      <c r="A59" s="53" t="s">
        <v>67</v>
      </c>
      <c r="B59" s="57" t="s">
        <v>21</v>
      </c>
      <c r="C59" s="55">
        <f t="shared" si="8"/>
        <v>17</v>
      </c>
      <c r="D59" s="41">
        <f>ROUND(0.191488*1.15,3)</f>
        <v>0.22</v>
      </c>
      <c r="E59" s="56">
        <v>0.1</v>
      </c>
      <c r="F59" s="55">
        <f t="shared" si="9"/>
        <v>0.37400000000000005</v>
      </c>
      <c r="G59" s="48"/>
      <c r="H59" s="48"/>
      <c r="I59" s="48"/>
      <c r="J59" s="45"/>
      <c r="K59" s="45"/>
    </row>
    <row r="60" spans="1:11" ht="45" customHeight="1" thickBot="1" x14ac:dyDescent="0.3">
      <c r="A60" s="53" t="s">
        <v>44</v>
      </c>
      <c r="B60" s="57" t="s">
        <v>28</v>
      </c>
      <c r="C60" s="55">
        <f t="shared" si="8"/>
        <v>1</v>
      </c>
      <c r="D60" s="41">
        <f>ROUND(0.49239771432*1.15,3)</f>
        <v>0.56599999999999995</v>
      </c>
      <c r="E60" s="56">
        <v>1</v>
      </c>
      <c r="F60" s="55">
        <f t="shared" si="9"/>
        <v>0.56599999999999995</v>
      </c>
      <c r="G60" s="48"/>
      <c r="H60" s="48"/>
      <c r="I60" s="48"/>
      <c r="J60" s="45"/>
      <c r="K60" s="45"/>
    </row>
    <row r="61" spans="1:11" ht="52.8" customHeight="1" thickBot="1" x14ac:dyDescent="0.3">
      <c r="A61" s="53" t="s">
        <v>45</v>
      </c>
      <c r="B61" s="57" t="s">
        <v>27</v>
      </c>
      <c r="C61" s="55">
        <f t="shared" si="8"/>
        <v>2</v>
      </c>
      <c r="D61" s="41">
        <f>ROUND(0.095744*1.15,3)</f>
        <v>0.11</v>
      </c>
      <c r="E61" s="56">
        <v>0.2</v>
      </c>
      <c r="F61" s="55">
        <f t="shared" si="9"/>
        <v>4.4000000000000004E-2</v>
      </c>
      <c r="G61" s="48"/>
      <c r="H61" s="48"/>
      <c r="I61" s="48"/>
      <c r="J61" s="45"/>
      <c r="K61" s="45"/>
    </row>
    <row r="62" spans="1:11" ht="77.400000000000006" customHeight="1" thickBot="1" x14ac:dyDescent="0.3">
      <c r="A62" s="58" t="s">
        <v>46</v>
      </c>
      <c r="B62" s="57" t="s">
        <v>28</v>
      </c>
      <c r="C62" s="55">
        <f t="shared" si="8"/>
        <v>1</v>
      </c>
      <c r="D62" s="41">
        <f>ROUND(0.191488*1.15,3)</f>
        <v>0.22</v>
      </c>
      <c r="E62" s="56">
        <v>1</v>
      </c>
      <c r="F62" s="55">
        <f t="shared" si="9"/>
        <v>0.22</v>
      </c>
      <c r="G62" s="48"/>
      <c r="H62" s="48"/>
      <c r="I62" s="48"/>
      <c r="J62" s="3"/>
      <c r="K62" s="3"/>
    </row>
    <row r="63" spans="1:11" ht="50.4" customHeight="1" thickBot="1" x14ac:dyDescent="0.3">
      <c r="A63" s="58" t="s">
        <v>47</v>
      </c>
      <c r="B63" s="57" t="s">
        <v>28</v>
      </c>
      <c r="C63" s="55">
        <f t="shared" si="8"/>
        <v>1</v>
      </c>
      <c r="D63" s="41">
        <f>ROUND(0.1723392*1.15,3)</f>
        <v>0.19800000000000001</v>
      </c>
      <c r="E63" s="56">
        <v>1</v>
      </c>
      <c r="F63" s="55">
        <f t="shared" si="9"/>
        <v>0.19800000000000001</v>
      </c>
      <c r="G63" s="18"/>
      <c r="H63" s="18"/>
      <c r="I63" s="18"/>
      <c r="J63" s="42"/>
      <c r="K63" s="3"/>
    </row>
    <row r="64" spans="1:11" ht="14.4" thickBot="1" x14ac:dyDescent="0.3">
      <c r="A64" s="58" t="s">
        <v>48</v>
      </c>
      <c r="B64" s="57" t="s">
        <v>28</v>
      </c>
      <c r="C64" s="59">
        <f t="shared" si="8"/>
        <v>1</v>
      </c>
      <c r="D64" s="44">
        <f>ROUND(0.215424*1.15,3)</f>
        <v>0.248</v>
      </c>
      <c r="E64" s="60">
        <v>0.3</v>
      </c>
      <c r="F64" s="59">
        <f t="shared" si="9"/>
        <v>7.4399999999999994E-2</v>
      </c>
      <c r="G64" s="61"/>
      <c r="H64" s="61"/>
      <c r="I64" s="61"/>
      <c r="J64" s="3"/>
      <c r="K64" s="3"/>
    </row>
    <row r="65" spans="1:16" ht="14.4" thickBot="1" x14ac:dyDescent="0.3">
      <c r="A65" s="70"/>
      <c r="B65" s="71"/>
      <c r="C65" s="71"/>
      <c r="D65" s="71"/>
      <c r="E65" s="71"/>
      <c r="F65" s="72"/>
      <c r="G65" s="61"/>
      <c r="H65" s="61"/>
      <c r="I65" s="61"/>
      <c r="J65" s="3"/>
      <c r="K65" s="3"/>
    </row>
    <row r="66" spans="1:16" ht="30" customHeight="1" thickBot="1" x14ac:dyDescent="0.3">
      <c r="A66" s="73"/>
      <c r="B66" s="73"/>
      <c r="C66" s="4"/>
      <c r="D66" s="4"/>
      <c r="F66" s="283" t="s">
        <v>68</v>
      </c>
      <c r="G66" s="285"/>
      <c r="H66" s="285"/>
      <c r="I66" s="285"/>
      <c r="J66" s="284"/>
      <c r="K66" s="74"/>
      <c r="L66" s="283" t="s">
        <v>69</v>
      </c>
      <c r="M66" s="285"/>
      <c r="N66" s="285"/>
      <c r="O66" s="285"/>
      <c r="P66" s="284"/>
    </row>
    <row r="67" spans="1:16" ht="27.6" x14ac:dyDescent="0.3">
      <c r="A67" s="75" t="s">
        <v>70</v>
      </c>
      <c r="B67" s="76" t="s">
        <v>71</v>
      </c>
      <c r="C67" s="77" t="s">
        <v>72</v>
      </c>
      <c r="D67" s="77" t="s">
        <v>73</v>
      </c>
      <c r="E67" s="42"/>
      <c r="F67" s="127" t="s">
        <v>113</v>
      </c>
      <c r="G67" s="128" t="s">
        <v>114</v>
      </c>
      <c r="H67" s="128" t="s">
        <v>115</v>
      </c>
      <c r="I67" s="128" t="s">
        <v>116</v>
      </c>
      <c r="J67" s="129" t="s">
        <v>117</v>
      </c>
      <c r="K67" s="79"/>
      <c r="L67" s="127" t="s">
        <v>113</v>
      </c>
      <c r="M67" s="128" t="s">
        <v>114</v>
      </c>
      <c r="N67" s="128" t="s">
        <v>115</v>
      </c>
      <c r="O67" s="128" t="s">
        <v>116</v>
      </c>
      <c r="P67" s="129" t="s">
        <v>117</v>
      </c>
    </row>
    <row r="68" spans="1:16" ht="39" customHeight="1" x14ac:dyDescent="0.3">
      <c r="A68" s="80" t="s">
        <v>74</v>
      </c>
      <c r="B68" s="81">
        <f>ROUND(3*1.15,3)</f>
        <v>3.45</v>
      </c>
      <c r="C68" s="82">
        <f t="shared" ref="C68:C74" si="10">F68*L68+G68*M68+H68*N68+I68*O68+J68*P68</f>
        <v>20</v>
      </c>
      <c r="D68" s="83">
        <f>+B68*C68</f>
        <v>69</v>
      </c>
      <c r="E68" s="45"/>
      <c r="F68" s="84">
        <v>0</v>
      </c>
      <c r="G68" s="104">
        <v>0</v>
      </c>
      <c r="H68" s="104">
        <v>0</v>
      </c>
      <c r="I68" s="101">
        <v>0</v>
      </c>
      <c r="J68" s="130">
        <v>1</v>
      </c>
      <c r="K68" s="79"/>
      <c r="L68" s="86">
        <v>0</v>
      </c>
      <c r="M68" s="87">
        <v>0</v>
      </c>
      <c r="N68" s="87">
        <v>0</v>
      </c>
      <c r="O68" s="87">
        <v>0</v>
      </c>
      <c r="P68" s="131">
        <v>20</v>
      </c>
    </row>
    <row r="69" spans="1:16" ht="25.5" customHeight="1" x14ac:dyDescent="0.3">
      <c r="A69" s="80" t="s">
        <v>75</v>
      </c>
      <c r="B69" s="81">
        <f>ROUND(3*1.15,3)</f>
        <v>3.45</v>
      </c>
      <c r="C69" s="82">
        <f t="shared" si="10"/>
        <v>820.5</v>
      </c>
      <c r="D69" s="83">
        <f t="shared" ref="D69:D74" si="11">+B69*C69</f>
        <v>2830.7250000000004</v>
      </c>
      <c r="E69" s="45"/>
      <c r="F69" s="88">
        <v>2</v>
      </c>
      <c r="G69" s="104">
        <v>0</v>
      </c>
      <c r="H69" s="104">
        <v>0</v>
      </c>
      <c r="I69" s="104">
        <v>0.5</v>
      </c>
      <c r="J69" s="132">
        <v>2</v>
      </c>
      <c r="K69" s="79"/>
      <c r="L69" s="86">
        <v>20</v>
      </c>
      <c r="M69" s="87">
        <v>0</v>
      </c>
      <c r="N69" s="87">
        <v>0</v>
      </c>
      <c r="O69" s="87">
        <v>1161</v>
      </c>
      <c r="P69" s="131">
        <v>100</v>
      </c>
    </row>
    <row r="70" spans="1:16" ht="14.4" x14ac:dyDescent="0.3">
      <c r="A70" s="80" t="s">
        <v>76</v>
      </c>
      <c r="B70" s="81">
        <f>ROUND(5*1.15,3)</f>
        <v>5.75</v>
      </c>
      <c r="C70" s="82">
        <f t="shared" si="10"/>
        <v>3200</v>
      </c>
      <c r="D70" s="83">
        <f t="shared" si="11"/>
        <v>18400</v>
      </c>
      <c r="E70" s="45"/>
      <c r="F70" s="88">
        <v>12</v>
      </c>
      <c r="G70" s="104">
        <v>0</v>
      </c>
      <c r="H70" s="104">
        <v>0</v>
      </c>
      <c r="I70" s="101">
        <v>0</v>
      </c>
      <c r="J70" s="132">
        <v>2</v>
      </c>
      <c r="K70" s="79"/>
      <c r="L70" s="86">
        <v>250</v>
      </c>
      <c r="M70" s="87">
        <v>0</v>
      </c>
      <c r="N70" s="87">
        <v>0</v>
      </c>
      <c r="O70" s="87">
        <v>0</v>
      </c>
      <c r="P70" s="131">
        <v>100</v>
      </c>
    </row>
    <row r="71" spans="1:16" ht="30" customHeight="1" x14ac:dyDescent="0.3">
      <c r="A71" s="80" t="s">
        <v>77</v>
      </c>
      <c r="B71" s="81">
        <f>ROUND(2*1.15,3)</f>
        <v>2.2999999999999998</v>
      </c>
      <c r="C71" s="82">
        <f t="shared" si="10"/>
        <v>890</v>
      </c>
      <c r="D71" s="83">
        <f t="shared" si="11"/>
        <v>2046.9999999999998</v>
      </c>
      <c r="E71" s="45"/>
      <c r="F71" s="88">
        <v>0</v>
      </c>
      <c r="G71" s="104">
        <v>0</v>
      </c>
      <c r="H71" s="104">
        <v>0</v>
      </c>
      <c r="I71" s="101">
        <v>1</v>
      </c>
      <c r="J71" s="132">
        <v>0</v>
      </c>
      <c r="K71" s="79"/>
      <c r="L71" s="86">
        <v>0</v>
      </c>
      <c r="M71" s="87">
        <v>0</v>
      </c>
      <c r="N71" s="87">
        <v>0</v>
      </c>
      <c r="O71" s="87">
        <v>890</v>
      </c>
      <c r="P71" s="131">
        <v>0</v>
      </c>
    </row>
    <row r="72" spans="1:16" ht="27.6" x14ac:dyDescent="0.3">
      <c r="A72" s="80" t="s">
        <v>78</v>
      </c>
      <c r="B72" s="81">
        <f>ROUND(4*1.15,3)</f>
        <v>4.5999999999999996</v>
      </c>
      <c r="C72" s="82">
        <f t="shared" si="10"/>
        <v>0</v>
      </c>
      <c r="D72" s="83">
        <f t="shared" si="11"/>
        <v>0</v>
      </c>
      <c r="E72" s="45"/>
      <c r="F72" s="88">
        <v>0</v>
      </c>
      <c r="G72" s="104">
        <v>0</v>
      </c>
      <c r="H72" s="101">
        <v>0</v>
      </c>
      <c r="I72" s="101">
        <v>0</v>
      </c>
      <c r="J72" s="132">
        <v>0</v>
      </c>
      <c r="K72" s="79"/>
      <c r="L72" s="86">
        <v>0</v>
      </c>
      <c r="M72" s="87">
        <v>0</v>
      </c>
      <c r="N72" s="87">
        <v>0</v>
      </c>
      <c r="O72" s="87">
        <v>0</v>
      </c>
      <c r="P72" s="131">
        <v>0</v>
      </c>
    </row>
    <row r="73" spans="1:16" ht="41.4" x14ac:dyDescent="0.3">
      <c r="A73" s="80" t="s">
        <v>79</v>
      </c>
      <c r="B73" s="81">
        <f>ROUND(3*1.15,3)</f>
        <v>3.45</v>
      </c>
      <c r="C73" s="82">
        <f t="shared" si="10"/>
        <v>200</v>
      </c>
      <c r="D73" s="83">
        <f t="shared" si="11"/>
        <v>690</v>
      </c>
      <c r="E73" s="45"/>
      <c r="F73" s="84">
        <v>0</v>
      </c>
      <c r="G73" s="104">
        <v>6</v>
      </c>
      <c r="H73" s="104">
        <v>0</v>
      </c>
      <c r="I73" s="101">
        <v>0</v>
      </c>
      <c r="J73" s="132">
        <v>4</v>
      </c>
      <c r="K73" s="79"/>
      <c r="L73" s="86">
        <v>0</v>
      </c>
      <c r="M73" s="87">
        <v>20</v>
      </c>
      <c r="N73" s="87">
        <v>0</v>
      </c>
      <c r="O73" s="87">
        <v>0</v>
      </c>
      <c r="P73" s="131">
        <v>20</v>
      </c>
    </row>
    <row r="74" spans="1:16" ht="28.2" thickBot="1" x14ac:dyDescent="0.35">
      <c r="A74" s="89" t="s">
        <v>80</v>
      </c>
      <c r="B74" s="90">
        <f>ROUND(2*1.15,3)</f>
        <v>2.2999999999999998</v>
      </c>
      <c r="C74" s="133">
        <f t="shared" si="10"/>
        <v>31073.15</v>
      </c>
      <c r="D74" s="91">
        <f t="shared" si="11"/>
        <v>71468.244999999995</v>
      </c>
      <c r="E74" s="45"/>
      <c r="F74" s="92">
        <v>12</v>
      </c>
      <c r="G74" s="134">
        <v>6</v>
      </c>
      <c r="H74" s="134">
        <v>12</v>
      </c>
      <c r="I74" s="134">
        <v>5</v>
      </c>
      <c r="J74" s="135">
        <v>5</v>
      </c>
      <c r="K74" s="79"/>
      <c r="L74" s="94">
        <v>1000</v>
      </c>
      <c r="M74" s="95">
        <v>600</v>
      </c>
      <c r="N74" s="95">
        <v>696.85</v>
      </c>
      <c r="O74" s="95">
        <v>890</v>
      </c>
      <c r="P74" s="136">
        <v>532.19000000000005</v>
      </c>
    </row>
    <row r="75" spans="1:16" ht="14.4" thickBot="1" x14ac:dyDescent="0.3">
      <c r="A75" s="96"/>
      <c r="B75" s="97"/>
      <c r="C75" s="98"/>
      <c r="D75" s="99"/>
      <c r="E75" s="100"/>
      <c r="F75" s="45"/>
      <c r="G75" s="42"/>
      <c r="H75" s="42"/>
      <c r="I75" s="42"/>
      <c r="J75" s="3"/>
      <c r="K75" s="3"/>
    </row>
    <row r="76" spans="1:16" ht="14.4" thickBot="1" x14ac:dyDescent="0.3">
      <c r="A76" s="73"/>
      <c r="B76" s="73"/>
      <c r="C76" s="4"/>
      <c r="D76" s="4"/>
      <c r="E76" s="3"/>
      <c r="F76" s="283" t="s">
        <v>81</v>
      </c>
      <c r="G76" s="285"/>
      <c r="H76" s="285"/>
      <c r="I76" s="285"/>
      <c r="J76" s="284"/>
      <c r="K76" s="74"/>
      <c r="L76" s="283" t="s">
        <v>82</v>
      </c>
      <c r="M76" s="285"/>
      <c r="N76" s="285"/>
      <c r="O76" s="285"/>
      <c r="P76" s="284"/>
    </row>
    <row r="77" spans="1:16" ht="28.2" thickBot="1" x14ac:dyDescent="0.3">
      <c r="A77" s="75" t="s">
        <v>20</v>
      </c>
      <c r="B77" s="76" t="s">
        <v>71</v>
      </c>
      <c r="C77" s="77" t="s">
        <v>72</v>
      </c>
      <c r="D77" s="77" t="s">
        <v>73</v>
      </c>
      <c r="E77" s="42"/>
      <c r="F77" s="127" t="s">
        <v>113</v>
      </c>
      <c r="G77" s="128" t="s">
        <v>114</v>
      </c>
      <c r="H77" s="128" t="s">
        <v>115</v>
      </c>
      <c r="I77" s="128" t="s">
        <v>116</v>
      </c>
      <c r="J77" s="129" t="s">
        <v>117</v>
      </c>
      <c r="L77" s="127" t="s">
        <v>113</v>
      </c>
      <c r="M77" s="137" t="s">
        <v>114</v>
      </c>
      <c r="N77" s="137" t="s">
        <v>115</v>
      </c>
      <c r="O77" s="137" t="s">
        <v>116</v>
      </c>
      <c r="P77" s="129" t="s">
        <v>117</v>
      </c>
    </row>
    <row r="78" spans="1:16" ht="41.4" x14ac:dyDescent="0.25">
      <c r="A78" s="80" t="s">
        <v>83</v>
      </c>
      <c r="B78" s="81">
        <f>ROUND(0.04*1.15,3)</f>
        <v>4.5999999999999999E-2</v>
      </c>
      <c r="C78" s="138">
        <f>F78*L78+G78*M78+H78*N78+I78*O78+J78*P78</f>
        <v>3534.76</v>
      </c>
      <c r="D78" s="83">
        <f>+B78*C78</f>
        <v>162.59896000000001</v>
      </c>
      <c r="E78" s="45"/>
      <c r="F78" s="84">
        <v>3</v>
      </c>
      <c r="G78" s="101">
        <v>0</v>
      </c>
      <c r="H78" s="104">
        <v>0</v>
      </c>
      <c r="I78" s="101">
        <v>0</v>
      </c>
      <c r="J78" s="130">
        <v>4</v>
      </c>
      <c r="L78" s="102">
        <v>0</v>
      </c>
      <c r="M78" s="103">
        <v>0</v>
      </c>
      <c r="N78" s="103">
        <v>0</v>
      </c>
      <c r="O78" s="103">
        <v>0</v>
      </c>
      <c r="P78" s="139">
        <v>883.69</v>
      </c>
    </row>
    <row r="79" spans="1:16" ht="69" x14ac:dyDescent="0.25">
      <c r="A79" s="80" t="s">
        <v>84</v>
      </c>
      <c r="B79" s="81">
        <f>ROUND(0.06*1.15,3)</f>
        <v>6.9000000000000006E-2</v>
      </c>
      <c r="C79" s="82">
        <f>F79*L79+G79*M79+H79*N79+I79*O79+J79*P79</f>
        <v>4344.76</v>
      </c>
      <c r="D79" s="83">
        <f t="shared" ref="D79:D82" si="12">+B79*C79</f>
        <v>299.78844000000004</v>
      </c>
      <c r="E79" s="45"/>
      <c r="F79" s="84">
        <v>3</v>
      </c>
      <c r="G79" s="104">
        <v>0</v>
      </c>
      <c r="H79" s="104">
        <v>0</v>
      </c>
      <c r="I79" s="101">
        <v>3</v>
      </c>
      <c r="J79" s="132">
        <v>4</v>
      </c>
      <c r="L79" s="86">
        <v>0</v>
      </c>
      <c r="M79" s="87">
        <v>0</v>
      </c>
      <c r="N79" s="87">
        <v>0</v>
      </c>
      <c r="O79" s="87">
        <v>270</v>
      </c>
      <c r="P79" s="131">
        <v>883.69</v>
      </c>
    </row>
    <row r="80" spans="1:16" ht="27.6" x14ac:dyDescent="0.25">
      <c r="A80" s="80" t="s">
        <v>85</v>
      </c>
      <c r="B80" s="81">
        <f>ROUND(1.2*1.15,3)</f>
        <v>1.38</v>
      </c>
      <c r="C80" s="82">
        <f>F80*L80+G80*M80+H80*N80+I80*O80+J80*P80</f>
        <v>3534.76</v>
      </c>
      <c r="D80" s="83">
        <f t="shared" si="12"/>
        <v>4877.9687999999996</v>
      </c>
      <c r="E80" s="45"/>
      <c r="F80" s="84">
        <v>0</v>
      </c>
      <c r="G80" s="104">
        <v>0</v>
      </c>
      <c r="H80" s="104">
        <v>0</v>
      </c>
      <c r="I80" s="101">
        <v>0</v>
      </c>
      <c r="J80" s="132">
        <v>4</v>
      </c>
      <c r="L80" s="86">
        <v>0</v>
      </c>
      <c r="M80" s="87">
        <v>0</v>
      </c>
      <c r="N80" s="87">
        <v>0</v>
      </c>
      <c r="O80" s="87">
        <v>0</v>
      </c>
      <c r="P80" s="131">
        <v>883.69</v>
      </c>
    </row>
    <row r="81" spans="1:16" ht="27.6" x14ac:dyDescent="0.25">
      <c r="A81" s="80" t="s">
        <v>86</v>
      </c>
      <c r="B81" s="81">
        <f>ROUND(2*1.15,3)</f>
        <v>2.2999999999999998</v>
      </c>
      <c r="C81" s="82">
        <f>F81*L81+G81*M81+H81*N81+I81*O81+J81*P81</f>
        <v>7374.76</v>
      </c>
      <c r="D81" s="83">
        <f t="shared" si="12"/>
        <v>16961.948</v>
      </c>
      <c r="E81" s="45"/>
      <c r="F81" s="84">
        <v>3</v>
      </c>
      <c r="G81" s="101">
        <v>6</v>
      </c>
      <c r="H81" s="104">
        <v>0</v>
      </c>
      <c r="I81" s="101">
        <v>0</v>
      </c>
      <c r="J81" s="132">
        <v>4</v>
      </c>
      <c r="L81" s="86">
        <v>0</v>
      </c>
      <c r="M81" s="87">
        <v>640</v>
      </c>
      <c r="N81" s="87">
        <v>0</v>
      </c>
      <c r="O81" s="87">
        <v>0</v>
      </c>
      <c r="P81" s="131">
        <v>883.69</v>
      </c>
    </row>
    <row r="82" spans="1:16" ht="55.8" thickBot="1" x14ac:dyDescent="0.3">
      <c r="A82" s="105" t="s">
        <v>87</v>
      </c>
      <c r="B82" s="106">
        <f>ROUND(0.06*1.15,3)</f>
        <v>6.9000000000000006E-2</v>
      </c>
      <c r="C82" s="140">
        <f>F82*L82+G82*M82+H82*N82+I82*O82+J82*P82</f>
        <v>5624.76</v>
      </c>
      <c r="D82" s="91">
        <f t="shared" si="12"/>
        <v>388.10844000000003</v>
      </c>
      <c r="E82" s="45"/>
      <c r="F82" s="92">
        <v>3</v>
      </c>
      <c r="G82" s="107">
        <v>2</v>
      </c>
      <c r="H82" s="107">
        <v>0</v>
      </c>
      <c r="I82" s="134">
        <v>3</v>
      </c>
      <c r="J82" s="141">
        <v>4</v>
      </c>
      <c r="L82" s="94">
        <v>0</v>
      </c>
      <c r="M82" s="95">
        <v>640</v>
      </c>
      <c r="N82" s="95">
        <v>0</v>
      </c>
      <c r="O82" s="95">
        <v>270</v>
      </c>
      <c r="P82" s="136">
        <v>883.69</v>
      </c>
    </row>
    <row r="83" spans="1:16" ht="30" customHeight="1" thickBot="1" x14ac:dyDescent="0.3"/>
    <row r="84" spans="1:16" ht="30" customHeight="1" x14ac:dyDescent="0.25">
      <c r="A84" s="75" t="s">
        <v>88</v>
      </c>
      <c r="B84" s="108" t="s">
        <v>89</v>
      </c>
      <c r="C84" s="109" t="s">
        <v>90</v>
      </c>
      <c r="D84" s="110" t="s">
        <v>91</v>
      </c>
      <c r="E84" s="111" t="s">
        <v>92</v>
      </c>
    </row>
    <row r="85" spans="1:16" ht="30" customHeight="1" thickBot="1" x14ac:dyDescent="0.3">
      <c r="A85" s="112" t="s">
        <v>22</v>
      </c>
      <c r="B85" s="113">
        <v>1</v>
      </c>
      <c r="C85" s="114">
        <f>ROUND(11*1.15,3)</f>
        <v>12.65</v>
      </c>
      <c r="D85" s="142">
        <f>22*8</f>
        <v>176</v>
      </c>
      <c r="E85" s="91">
        <f>D85*C85*B85</f>
        <v>2226.4</v>
      </c>
    </row>
    <row r="86" spans="1:16" ht="30" customHeight="1" x14ac:dyDescent="0.25"/>
    <row r="87" spans="1:16" ht="30" customHeight="1" x14ac:dyDescent="0.25"/>
    <row r="88" spans="1:16" ht="30" customHeight="1" x14ac:dyDescent="0.25"/>
    <row r="89" spans="1:16" ht="30" customHeight="1" x14ac:dyDescent="0.25"/>
    <row r="90" spans="1:16" ht="30" customHeight="1" x14ac:dyDescent="0.25"/>
    <row r="91" spans="1:16" ht="30" customHeight="1" x14ac:dyDescent="0.25"/>
    <row r="92" spans="1:16" ht="30" customHeight="1" x14ac:dyDescent="0.25"/>
    <row r="93" spans="1:16" ht="30" customHeight="1" x14ac:dyDescent="0.25"/>
    <row r="94" spans="1:16" ht="30" customHeight="1" x14ac:dyDescent="0.25"/>
    <row r="95" spans="1:16" ht="30" customHeight="1" x14ac:dyDescent="0.25"/>
    <row r="96" spans="1:16" ht="30"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30" customHeight="1" x14ac:dyDescent="0.25"/>
    <row r="104" ht="30" customHeight="1" x14ac:dyDescent="0.25"/>
    <row r="105" ht="30" customHeight="1" x14ac:dyDescent="0.25"/>
    <row r="106" ht="30" customHeight="1" x14ac:dyDescent="0.25"/>
    <row r="107" ht="30"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row r="114" ht="30" customHeight="1" x14ac:dyDescent="0.25"/>
    <row r="115" ht="30" customHeight="1" x14ac:dyDescent="0.25"/>
    <row r="116" ht="30" customHeight="1" x14ac:dyDescent="0.25"/>
    <row r="117" ht="30" customHeight="1" x14ac:dyDescent="0.25"/>
    <row r="118" ht="30" customHeight="1" x14ac:dyDescent="0.25"/>
    <row r="119" ht="30" customHeight="1" x14ac:dyDescent="0.25"/>
    <row r="120" ht="30" customHeight="1" x14ac:dyDescent="0.25"/>
    <row r="121" ht="30" customHeight="1" x14ac:dyDescent="0.25"/>
    <row r="122" ht="30" customHeight="1" x14ac:dyDescent="0.25"/>
    <row r="123" ht="30" customHeight="1" x14ac:dyDescent="0.25"/>
    <row r="124" ht="30" customHeight="1" x14ac:dyDescent="0.25"/>
    <row r="125" ht="30" customHeight="1" x14ac:dyDescent="0.25"/>
    <row r="126" ht="30" customHeight="1" x14ac:dyDescent="0.25"/>
    <row r="127" ht="30" customHeight="1" x14ac:dyDescent="0.25"/>
    <row r="128" ht="30" customHeight="1" x14ac:dyDescent="0.25"/>
    <row r="129" ht="30" customHeight="1" x14ac:dyDescent="0.25"/>
    <row r="130" ht="30" customHeight="1" x14ac:dyDescent="0.25"/>
    <row r="131" ht="30" customHeight="1" x14ac:dyDescent="0.25"/>
    <row r="132" ht="30" customHeight="1" x14ac:dyDescent="0.25"/>
    <row r="133" ht="30" customHeight="1" x14ac:dyDescent="0.25"/>
    <row r="134" ht="30" customHeight="1" x14ac:dyDescent="0.25"/>
    <row r="135" ht="30" customHeight="1" x14ac:dyDescent="0.25"/>
    <row r="136" ht="30" customHeight="1" x14ac:dyDescent="0.25"/>
    <row r="137" ht="30" customHeight="1" x14ac:dyDescent="0.25"/>
    <row r="138" ht="30" customHeight="1" x14ac:dyDescent="0.25"/>
    <row r="139" ht="30" customHeight="1" x14ac:dyDescent="0.25"/>
    <row r="140" ht="30" customHeight="1" x14ac:dyDescent="0.25"/>
    <row r="141" ht="30" customHeight="1" x14ac:dyDescent="0.25"/>
    <row r="142" ht="30" customHeight="1" x14ac:dyDescent="0.25"/>
    <row r="143" ht="30" customHeight="1" x14ac:dyDescent="0.25"/>
    <row r="144" ht="30" customHeight="1" x14ac:dyDescent="0.25"/>
    <row r="145" ht="30" customHeight="1" x14ac:dyDescent="0.25"/>
    <row r="146" ht="30" customHeight="1" x14ac:dyDescent="0.25"/>
    <row r="147" ht="30" customHeight="1" x14ac:dyDescent="0.25"/>
    <row r="148" ht="30" customHeight="1" x14ac:dyDescent="0.25"/>
    <row r="149" ht="30" customHeight="1" x14ac:dyDescent="0.25"/>
    <row r="150" ht="30" customHeight="1" x14ac:dyDescent="0.25"/>
    <row r="151" ht="30" customHeight="1" x14ac:dyDescent="0.25"/>
    <row r="152" ht="30" customHeight="1" x14ac:dyDescent="0.25"/>
    <row r="153" ht="30" customHeight="1" x14ac:dyDescent="0.25"/>
    <row r="154" ht="30" customHeight="1" x14ac:dyDescent="0.25"/>
    <row r="155" ht="30" customHeight="1" x14ac:dyDescent="0.25"/>
    <row r="156" ht="30" customHeight="1" x14ac:dyDescent="0.25"/>
    <row r="157" ht="30" customHeight="1" x14ac:dyDescent="0.25"/>
    <row r="158" ht="30" customHeight="1" x14ac:dyDescent="0.25"/>
    <row r="159" ht="30" customHeight="1" x14ac:dyDescent="0.25"/>
    <row r="160" ht="30" customHeight="1" x14ac:dyDescent="0.25"/>
    <row r="161" ht="30" customHeight="1" x14ac:dyDescent="0.25"/>
    <row r="162" ht="30" customHeight="1" x14ac:dyDescent="0.25"/>
    <row r="163" ht="30" customHeight="1" x14ac:dyDescent="0.25"/>
    <row r="164" ht="30" customHeight="1" x14ac:dyDescent="0.25"/>
    <row r="165" ht="30" customHeight="1" x14ac:dyDescent="0.25"/>
    <row r="166" ht="30" customHeight="1" x14ac:dyDescent="0.25"/>
    <row r="167" ht="30" customHeight="1" x14ac:dyDescent="0.25"/>
    <row r="168" ht="30" customHeight="1" x14ac:dyDescent="0.25"/>
    <row r="169" ht="30" customHeight="1" x14ac:dyDescent="0.25"/>
    <row r="170" ht="30" customHeight="1" x14ac:dyDescent="0.25"/>
    <row r="171" ht="30" customHeight="1" x14ac:dyDescent="0.25"/>
    <row r="172" ht="30" customHeight="1" x14ac:dyDescent="0.25"/>
    <row r="173" ht="30" customHeight="1" x14ac:dyDescent="0.25"/>
    <row r="174" ht="30" customHeight="1" x14ac:dyDescent="0.25"/>
    <row r="175" ht="30" customHeight="1" x14ac:dyDescent="0.25"/>
    <row r="176" ht="30" customHeight="1" x14ac:dyDescent="0.25"/>
    <row r="177" ht="30" customHeight="1" x14ac:dyDescent="0.25"/>
    <row r="178" ht="30" customHeight="1" x14ac:dyDescent="0.25"/>
    <row r="179" ht="30" customHeight="1" x14ac:dyDescent="0.25"/>
    <row r="180" ht="30" customHeight="1" x14ac:dyDescent="0.25"/>
    <row r="181" ht="30" customHeight="1" x14ac:dyDescent="0.25"/>
    <row r="182" ht="30" customHeight="1" x14ac:dyDescent="0.25"/>
    <row r="183" ht="30" customHeight="1" x14ac:dyDescent="0.25"/>
    <row r="184" ht="30" customHeight="1" x14ac:dyDescent="0.25"/>
    <row r="185" ht="30" customHeight="1" x14ac:dyDescent="0.25"/>
    <row r="186" ht="30" customHeight="1" x14ac:dyDescent="0.25"/>
    <row r="187" ht="30" customHeight="1" x14ac:dyDescent="0.25"/>
    <row r="188" ht="30" customHeight="1" x14ac:dyDescent="0.25"/>
    <row r="189" ht="30" customHeight="1" x14ac:dyDescent="0.25"/>
    <row r="190" ht="30" customHeight="1" x14ac:dyDescent="0.25"/>
    <row r="191" ht="30" customHeight="1" x14ac:dyDescent="0.25"/>
    <row r="192" ht="30" customHeight="1" x14ac:dyDescent="0.25"/>
    <row r="193" ht="30" customHeight="1" x14ac:dyDescent="0.25"/>
    <row r="194" ht="30" customHeight="1" x14ac:dyDescent="0.25"/>
    <row r="195" ht="30" customHeight="1" x14ac:dyDescent="0.25"/>
    <row r="196" ht="30" customHeight="1" x14ac:dyDescent="0.25"/>
    <row r="197" ht="30" customHeight="1" x14ac:dyDescent="0.25"/>
    <row r="198" ht="30" customHeight="1" x14ac:dyDescent="0.25"/>
    <row r="199" ht="30" customHeight="1" x14ac:dyDescent="0.25"/>
    <row r="200" ht="30" customHeight="1" x14ac:dyDescent="0.25"/>
    <row r="201" ht="30" customHeight="1" x14ac:dyDescent="0.25"/>
    <row r="202" ht="30" customHeight="1" x14ac:dyDescent="0.25"/>
    <row r="203" ht="30" customHeight="1" x14ac:dyDescent="0.25"/>
    <row r="204" ht="30" customHeight="1" x14ac:dyDescent="0.25"/>
    <row r="205" ht="30" customHeight="1" x14ac:dyDescent="0.25"/>
    <row r="206" ht="30" customHeight="1" x14ac:dyDescent="0.25"/>
    <row r="207" ht="30" customHeight="1" x14ac:dyDescent="0.25"/>
    <row r="208" ht="30" customHeight="1" x14ac:dyDescent="0.25"/>
    <row r="209" ht="30" customHeight="1" x14ac:dyDescent="0.25"/>
    <row r="210" ht="30" customHeight="1" x14ac:dyDescent="0.25"/>
    <row r="211" ht="30" customHeight="1" x14ac:dyDescent="0.25"/>
    <row r="212" ht="30" customHeight="1" x14ac:dyDescent="0.25"/>
    <row r="213" ht="30" customHeight="1" x14ac:dyDescent="0.25"/>
    <row r="214" ht="30" customHeight="1" x14ac:dyDescent="0.25"/>
    <row r="215" ht="30" customHeight="1" x14ac:dyDescent="0.25"/>
    <row r="216" ht="30" customHeight="1" x14ac:dyDescent="0.25"/>
    <row r="217" ht="30" customHeight="1" x14ac:dyDescent="0.25"/>
    <row r="218" ht="30" customHeight="1" x14ac:dyDescent="0.25"/>
    <row r="219" ht="30" customHeight="1" x14ac:dyDescent="0.25"/>
    <row r="220" ht="30" customHeight="1" x14ac:dyDescent="0.25"/>
    <row r="221" ht="30" customHeight="1" x14ac:dyDescent="0.25"/>
    <row r="222" ht="30" customHeight="1" x14ac:dyDescent="0.25"/>
    <row r="223" ht="30" customHeight="1" x14ac:dyDescent="0.25"/>
    <row r="224" ht="30" customHeight="1" x14ac:dyDescent="0.25"/>
    <row r="225" ht="30" customHeight="1" x14ac:dyDescent="0.25"/>
    <row r="226" ht="30" customHeight="1" x14ac:dyDescent="0.25"/>
    <row r="227" ht="30" customHeight="1" x14ac:dyDescent="0.25"/>
    <row r="228" ht="30" customHeight="1" x14ac:dyDescent="0.25"/>
    <row r="229" ht="30" customHeight="1" x14ac:dyDescent="0.25"/>
    <row r="230" ht="30" customHeight="1" x14ac:dyDescent="0.25"/>
    <row r="231" ht="30" customHeight="1" x14ac:dyDescent="0.25"/>
    <row r="232" ht="30" customHeight="1" x14ac:dyDescent="0.25"/>
    <row r="233" ht="30" customHeight="1" x14ac:dyDescent="0.25"/>
    <row r="234" ht="30" customHeight="1" x14ac:dyDescent="0.25"/>
    <row r="235" ht="30" customHeight="1" x14ac:dyDescent="0.25"/>
    <row r="236" ht="30" customHeight="1" x14ac:dyDescent="0.25"/>
    <row r="237" ht="30" customHeight="1" x14ac:dyDescent="0.25"/>
    <row r="238" ht="30" customHeight="1" x14ac:dyDescent="0.25"/>
    <row r="239" ht="30" customHeight="1" x14ac:dyDescent="0.25"/>
    <row r="240" ht="30" customHeight="1" x14ac:dyDescent="0.25"/>
    <row r="241" ht="30" customHeight="1" x14ac:dyDescent="0.25"/>
    <row r="242" ht="30" customHeight="1" x14ac:dyDescent="0.25"/>
    <row r="243" ht="30" customHeight="1" x14ac:dyDescent="0.25"/>
    <row r="244" ht="30" customHeight="1" x14ac:dyDescent="0.25"/>
    <row r="245" ht="30" customHeight="1" x14ac:dyDescent="0.25"/>
    <row r="246" ht="30" customHeight="1" x14ac:dyDescent="0.25"/>
    <row r="247" ht="30" customHeight="1" x14ac:dyDescent="0.25"/>
    <row r="248" ht="30" customHeight="1" x14ac:dyDescent="0.25"/>
    <row r="249" ht="30" customHeight="1" x14ac:dyDescent="0.25"/>
    <row r="250" ht="30" customHeight="1" x14ac:dyDescent="0.25"/>
    <row r="251" ht="30" customHeight="1" x14ac:dyDescent="0.25"/>
    <row r="252" ht="30" customHeight="1" x14ac:dyDescent="0.25"/>
    <row r="253" ht="30" customHeight="1" x14ac:dyDescent="0.25"/>
    <row r="254" ht="30" customHeight="1" x14ac:dyDescent="0.25"/>
    <row r="255" ht="30" customHeight="1" x14ac:dyDescent="0.25"/>
    <row r="256" ht="30" customHeight="1" x14ac:dyDescent="0.25"/>
    <row r="257" ht="30" customHeight="1" x14ac:dyDescent="0.25"/>
    <row r="258" ht="30" customHeight="1" x14ac:dyDescent="0.25"/>
    <row r="259" ht="30" customHeight="1" x14ac:dyDescent="0.25"/>
    <row r="260" ht="30" customHeight="1" x14ac:dyDescent="0.25"/>
    <row r="261" ht="30" customHeight="1" x14ac:dyDescent="0.25"/>
    <row r="262" ht="30" customHeight="1" x14ac:dyDescent="0.25"/>
    <row r="263" ht="30" customHeight="1" x14ac:dyDescent="0.25"/>
    <row r="264" ht="30" customHeight="1" x14ac:dyDescent="0.25"/>
    <row r="265" ht="30" customHeight="1" x14ac:dyDescent="0.25"/>
    <row r="266" ht="30" customHeight="1" x14ac:dyDescent="0.25"/>
    <row r="267" ht="30" customHeight="1" x14ac:dyDescent="0.25"/>
    <row r="268" ht="30" customHeight="1" x14ac:dyDescent="0.25"/>
    <row r="269" ht="30" customHeight="1" x14ac:dyDescent="0.25"/>
    <row r="270" ht="30" customHeight="1" x14ac:dyDescent="0.25"/>
    <row r="271" ht="30" customHeight="1" x14ac:dyDescent="0.25"/>
    <row r="272" ht="30" customHeight="1" x14ac:dyDescent="0.25"/>
    <row r="273" ht="30" customHeight="1" x14ac:dyDescent="0.25"/>
    <row r="274" ht="30" customHeight="1" x14ac:dyDescent="0.25"/>
    <row r="275" ht="30" customHeight="1" x14ac:dyDescent="0.25"/>
    <row r="276" ht="30" customHeight="1" x14ac:dyDescent="0.25"/>
    <row r="277" ht="30" customHeight="1" x14ac:dyDescent="0.25"/>
    <row r="278" ht="30" customHeight="1" x14ac:dyDescent="0.25"/>
    <row r="279" ht="30" customHeight="1" x14ac:dyDescent="0.25"/>
    <row r="280" ht="30" customHeight="1" x14ac:dyDescent="0.25"/>
    <row r="281" ht="30" customHeight="1" x14ac:dyDescent="0.25"/>
    <row r="282" ht="30" customHeight="1" x14ac:dyDescent="0.25"/>
    <row r="283" ht="30" customHeight="1" x14ac:dyDescent="0.25"/>
    <row r="284" ht="30" customHeight="1" x14ac:dyDescent="0.25"/>
    <row r="285" ht="30" customHeight="1" x14ac:dyDescent="0.25"/>
    <row r="286" ht="30" customHeight="1" x14ac:dyDescent="0.25"/>
    <row r="287" ht="30" customHeight="1" x14ac:dyDescent="0.25"/>
    <row r="288" ht="30" customHeight="1" x14ac:dyDescent="0.25"/>
    <row r="289" ht="30" customHeight="1" x14ac:dyDescent="0.25"/>
    <row r="290" ht="30" customHeight="1" x14ac:dyDescent="0.25"/>
    <row r="291" ht="30" customHeight="1" x14ac:dyDescent="0.25"/>
    <row r="292" ht="30" customHeight="1" x14ac:dyDescent="0.25"/>
    <row r="293" ht="30" customHeight="1" x14ac:dyDescent="0.25"/>
    <row r="294" ht="30" customHeight="1" x14ac:dyDescent="0.25"/>
    <row r="295" ht="30" customHeight="1" x14ac:dyDescent="0.25"/>
    <row r="296" ht="30" customHeight="1" x14ac:dyDescent="0.25"/>
    <row r="297" ht="30" customHeight="1" x14ac:dyDescent="0.25"/>
    <row r="298" ht="30" customHeight="1" x14ac:dyDescent="0.25"/>
    <row r="299" ht="30" customHeight="1" x14ac:dyDescent="0.25"/>
    <row r="300" ht="30" customHeight="1" x14ac:dyDescent="0.25"/>
    <row r="301" ht="30" customHeight="1" x14ac:dyDescent="0.25"/>
    <row r="302" ht="30" customHeight="1" x14ac:dyDescent="0.25"/>
    <row r="303" ht="30" customHeight="1" x14ac:dyDescent="0.25"/>
    <row r="304" ht="30" customHeight="1" x14ac:dyDescent="0.25"/>
    <row r="305" ht="30" customHeight="1" x14ac:dyDescent="0.25"/>
    <row r="306" ht="30" customHeight="1" x14ac:dyDescent="0.25"/>
    <row r="307" ht="30" customHeight="1" x14ac:dyDescent="0.25"/>
    <row r="308" ht="30" customHeight="1" x14ac:dyDescent="0.25"/>
    <row r="309" ht="30" customHeight="1" x14ac:dyDescent="0.25"/>
    <row r="310" ht="30" customHeight="1" x14ac:dyDescent="0.25"/>
    <row r="311" ht="30" customHeight="1" x14ac:dyDescent="0.25"/>
    <row r="312" ht="30" customHeight="1" x14ac:dyDescent="0.25"/>
    <row r="313" ht="30" customHeight="1" x14ac:dyDescent="0.25"/>
    <row r="314" ht="30" customHeight="1" x14ac:dyDescent="0.25"/>
    <row r="315" ht="30" customHeight="1" x14ac:dyDescent="0.25"/>
    <row r="316" ht="30" customHeight="1" x14ac:dyDescent="0.25"/>
    <row r="317" ht="30" customHeight="1" x14ac:dyDescent="0.25"/>
    <row r="318" ht="30" customHeight="1" x14ac:dyDescent="0.25"/>
    <row r="319" ht="30" customHeight="1" x14ac:dyDescent="0.25"/>
    <row r="320" ht="30" customHeight="1" x14ac:dyDescent="0.25"/>
    <row r="321" ht="30" customHeight="1" x14ac:dyDescent="0.25"/>
    <row r="322" ht="30" customHeight="1" x14ac:dyDescent="0.25"/>
    <row r="323" ht="30" customHeight="1" x14ac:dyDescent="0.25"/>
    <row r="324" ht="30" customHeight="1" x14ac:dyDescent="0.25"/>
    <row r="325" ht="30" customHeight="1" x14ac:dyDescent="0.25"/>
    <row r="326" ht="30" customHeight="1" x14ac:dyDescent="0.25"/>
    <row r="327" ht="30" customHeight="1" x14ac:dyDescent="0.25"/>
    <row r="328" ht="30" customHeight="1" x14ac:dyDescent="0.25"/>
    <row r="329" ht="30" customHeight="1" x14ac:dyDescent="0.25"/>
    <row r="330" ht="30" customHeight="1" x14ac:dyDescent="0.25"/>
    <row r="331" ht="30" customHeight="1" x14ac:dyDescent="0.25"/>
    <row r="332" ht="30" customHeight="1" x14ac:dyDescent="0.25"/>
    <row r="333" ht="30" customHeight="1" x14ac:dyDescent="0.25"/>
    <row r="334" ht="30" customHeight="1" x14ac:dyDescent="0.25"/>
    <row r="335" ht="30" customHeight="1" x14ac:dyDescent="0.25"/>
    <row r="336" ht="30" customHeight="1" x14ac:dyDescent="0.25"/>
    <row r="337" ht="30" customHeight="1" x14ac:dyDescent="0.25"/>
    <row r="338" ht="30" customHeight="1" x14ac:dyDescent="0.25"/>
    <row r="339" ht="30" customHeight="1" x14ac:dyDescent="0.25"/>
    <row r="340" ht="30" customHeight="1" x14ac:dyDescent="0.25"/>
    <row r="341" ht="30" customHeight="1" x14ac:dyDescent="0.25"/>
    <row r="342" ht="30" customHeight="1" x14ac:dyDescent="0.25"/>
    <row r="343" ht="30" customHeight="1" x14ac:dyDescent="0.25"/>
    <row r="344" ht="30" customHeight="1" x14ac:dyDescent="0.25"/>
    <row r="345" ht="30" customHeight="1" x14ac:dyDescent="0.25"/>
    <row r="346" ht="30" customHeight="1" x14ac:dyDescent="0.25"/>
    <row r="347" ht="30" customHeight="1" x14ac:dyDescent="0.25"/>
    <row r="348" ht="30" customHeight="1" x14ac:dyDescent="0.25"/>
    <row r="349" ht="30" customHeight="1" x14ac:dyDescent="0.25"/>
    <row r="350" ht="30" customHeight="1" x14ac:dyDescent="0.25"/>
    <row r="351" ht="30" customHeight="1" x14ac:dyDescent="0.25"/>
    <row r="352" ht="30" customHeight="1" x14ac:dyDescent="0.25"/>
    <row r="353" ht="30" customHeight="1" x14ac:dyDescent="0.25"/>
    <row r="354" ht="30" customHeight="1" x14ac:dyDescent="0.25"/>
    <row r="355" ht="30" customHeight="1" x14ac:dyDescent="0.25"/>
    <row r="356" ht="30" customHeight="1" x14ac:dyDescent="0.25"/>
    <row r="357" ht="30" customHeight="1" x14ac:dyDescent="0.25"/>
    <row r="358" ht="30" customHeight="1" x14ac:dyDescent="0.25"/>
    <row r="359" ht="30" customHeight="1" x14ac:dyDescent="0.25"/>
    <row r="360" ht="30" customHeight="1" x14ac:dyDescent="0.25"/>
    <row r="361" ht="30" customHeight="1" x14ac:dyDescent="0.25"/>
    <row r="362" ht="30" customHeight="1" x14ac:dyDescent="0.25"/>
    <row r="363" ht="30" customHeight="1" x14ac:dyDescent="0.25"/>
    <row r="364" ht="30" customHeight="1" x14ac:dyDescent="0.25"/>
    <row r="365" ht="30" customHeight="1" x14ac:dyDescent="0.25"/>
    <row r="366" ht="30" customHeight="1" x14ac:dyDescent="0.25"/>
    <row r="367" ht="30" customHeight="1" x14ac:dyDescent="0.25"/>
    <row r="368" ht="30" customHeight="1" x14ac:dyDescent="0.25"/>
    <row r="369" ht="30" customHeight="1" x14ac:dyDescent="0.25"/>
    <row r="370" ht="30" customHeight="1" x14ac:dyDescent="0.25"/>
    <row r="371" ht="30" customHeight="1" x14ac:dyDescent="0.25"/>
    <row r="372" ht="30" customHeight="1" x14ac:dyDescent="0.25"/>
    <row r="373" ht="30" customHeight="1" x14ac:dyDescent="0.25"/>
    <row r="374" ht="30" customHeight="1" x14ac:dyDescent="0.25"/>
    <row r="375" ht="30" customHeight="1" x14ac:dyDescent="0.25"/>
    <row r="376" ht="30" customHeight="1" x14ac:dyDescent="0.25"/>
    <row r="377" ht="30" customHeight="1" x14ac:dyDescent="0.25"/>
    <row r="378" ht="30" customHeight="1" x14ac:dyDescent="0.25"/>
    <row r="379" ht="30" customHeight="1" x14ac:dyDescent="0.25"/>
    <row r="380" ht="30" customHeight="1" x14ac:dyDescent="0.25"/>
    <row r="381" ht="30" customHeight="1" x14ac:dyDescent="0.25"/>
    <row r="382" ht="30" customHeight="1" x14ac:dyDescent="0.25"/>
    <row r="383" ht="30" customHeight="1" x14ac:dyDescent="0.25"/>
    <row r="384" ht="30" customHeight="1" x14ac:dyDescent="0.25"/>
    <row r="385" ht="30" customHeight="1" x14ac:dyDescent="0.25"/>
    <row r="386" ht="30" customHeight="1" x14ac:dyDescent="0.25"/>
    <row r="387" ht="30" customHeight="1" x14ac:dyDescent="0.25"/>
    <row r="388" ht="30" customHeight="1" x14ac:dyDescent="0.25"/>
    <row r="389" ht="30" customHeight="1" x14ac:dyDescent="0.25"/>
    <row r="390" ht="30" customHeight="1" x14ac:dyDescent="0.25"/>
    <row r="391" ht="30" customHeight="1" x14ac:dyDescent="0.25"/>
    <row r="392" ht="30" customHeight="1" x14ac:dyDescent="0.25"/>
    <row r="393" ht="30" customHeight="1" x14ac:dyDescent="0.25"/>
    <row r="394" ht="30" customHeight="1" x14ac:dyDescent="0.25"/>
    <row r="395" ht="30" customHeight="1" x14ac:dyDescent="0.25"/>
    <row r="396" ht="30" customHeight="1" x14ac:dyDescent="0.25"/>
    <row r="397" ht="30" customHeight="1" x14ac:dyDescent="0.25"/>
    <row r="398" ht="30" customHeight="1" x14ac:dyDescent="0.25"/>
    <row r="399" ht="30" customHeight="1" x14ac:dyDescent="0.25"/>
    <row r="400" ht="30" customHeight="1" x14ac:dyDescent="0.25"/>
    <row r="401" ht="30" customHeight="1" x14ac:dyDescent="0.25"/>
    <row r="402" ht="30" customHeight="1" x14ac:dyDescent="0.25"/>
    <row r="403" ht="30" customHeight="1" x14ac:dyDescent="0.25"/>
    <row r="404" ht="30" customHeight="1" x14ac:dyDescent="0.25"/>
    <row r="405" ht="30" customHeight="1" x14ac:dyDescent="0.25"/>
    <row r="406" ht="30" customHeight="1" x14ac:dyDescent="0.25"/>
    <row r="407" ht="30" customHeight="1" x14ac:dyDescent="0.25"/>
    <row r="408" ht="30" customHeight="1" x14ac:dyDescent="0.25"/>
    <row r="409" ht="30" customHeight="1" x14ac:dyDescent="0.25"/>
    <row r="410" ht="30" customHeight="1" x14ac:dyDescent="0.25"/>
    <row r="411" ht="30" customHeight="1" x14ac:dyDescent="0.25"/>
    <row r="412" ht="30" customHeight="1" x14ac:dyDescent="0.25"/>
    <row r="413" ht="30" customHeight="1" x14ac:dyDescent="0.25"/>
    <row r="414" ht="30" customHeight="1" x14ac:dyDescent="0.25"/>
    <row r="415" ht="30" customHeight="1" x14ac:dyDescent="0.25"/>
    <row r="416" ht="30" customHeight="1" x14ac:dyDescent="0.25"/>
    <row r="417" ht="30" customHeight="1" x14ac:dyDescent="0.25"/>
    <row r="418" ht="30" customHeight="1" x14ac:dyDescent="0.25"/>
    <row r="419" ht="30" customHeight="1" x14ac:dyDescent="0.25"/>
    <row r="420" ht="30" customHeight="1" x14ac:dyDescent="0.25"/>
    <row r="421" ht="30" customHeight="1" x14ac:dyDescent="0.25"/>
    <row r="422" ht="30" customHeight="1" x14ac:dyDescent="0.25"/>
    <row r="423" ht="30" customHeight="1" x14ac:dyDescent="0.25"/>
    <row r="424" ht="30" customHeight="1" x14ac:dyDescent="0.25"/>
    <row r="425" ht="30" customHeight="1" x14ac:dyDescent="0.25"/>
    <row r="426" ht="30" customHeight="1" x14ac:dyDescent="0.25"/>
    <row r="427" ht="30" customHeight="1" x14ac:dyDescent="0.25"/>
    <row r="428" ht="30" customHeight="1" x14ac:dyDescent="0.25"/>
    <row r="429" ht="30" customHeight="1" x14ac:dyDescent="0.25"/>
    <row r="430" ht="30" customHeight="1" x14ac:dyDescent="0.25"/>
    <row r="431" ht="30" customHeight="1" x14ac:dyDescent="0.25"/>
    <row r="432" ht="30" customHeight="1" x14ac:dyDescent="0.25"/>
    <row r="433" ht="30" customHeight="1" x14ac:dyDescent="0.25"/>
    <row r="434" ht="30" customHeight="1" x14ac:dyDescent="0.25"/>
    <row r="435" ht="30" customHeight="1" x14ac:dyDescent="0.25"/>
    <row r="436" ht="30" customHeight="1" x14ac:dyDescent="0.25"/>
    <row r="437" ht="30" customHeight="1" x14ac:dyDescent="0.25"/>
    <row r="438" ht="30" customHeight="1" x14ac:dyDescent="0.25"/>
    <row r="439" ht="30" customHeight="1" x14ac:dyDescent="0.25"/>
    <row r="440" ht="30" customHeight="1" x14ac:dyDescent="0.25"/>
    <row r="441" ht="30" customHeight="1" x14ac:dyDescent="0.25"/>
    <row r="442" ht="30" customHeight="1" x14ac:dyDescent="0.25"/>
    <row r="443" ht="30" customHeight="1" x14ac:dyDescent="0.25"/>
    <row r="444" ht="30" customHeight="1" x14ac:dyDescent="0.25"/>
    <row r="445" ht="30" customHeight="1" x14ac:dyDescent="0.25"/>
    <row r="446" ht="30" customHeight="1" x14ac:dyDescent="0.25"/>
    <row r="447" ht="30" customHeight="1" x14ac:dyDescent="0.25"/>
    <row r="448" ht="30" customHeight="1" x14ac:dyDescent="0.25"/>
    <row r="449" ht="30" customHeight="1" x14ac:dyDescent="0.25"/>
    <row r="450" ht="30" customHeight="1" x14ac:dyDescent="0.25"/>
    <row r="451" ht="30" customHeight="1" x14ac:dyDescent="0.25"/>
    <row r="452" ht="30" customHeight="1" x14ac:dyDescent="0.25"/>
    <row r="453" ht="30" customHeight="1" x14ac:dyDescent="0.25"/>
    <row r="454" ht="30" customHeight="1" x14ac:dyDescent="0.25"/>
    <row r="455" ht="30" customHeight="1" x14ac:dyDescent="0.25"/>
    <row r="456" ht="30" customHeight="1" x14ac:dyDescent="0.25"/>
    <row r="457" ht="30" customHeight="1" x14ac:dyDescent="0.25"/>
    <row r="458" ht="30" customHeight="1" x14ac:dyDescent="0.25"/>
    <row r="459" ht="30" customHeight="1" x14ac:dyDescent="0.25"/>
    <row r="460" ht="30" customHeight="1" x14ac:dyDescent="0.25"/>
    <row r="461" ht="30" customHeight="1" x14ac:dyDescent="0.25"/>
    <row r="462" ht="30" customHeight="1" x14ac:dyDescent="0.25"/>
    <row r="463" ht="30" customHeight="1" x14ac:dyDescent="0.25"/>
    <row r="464" ht="30" customHeight="1" x14ac:dyDescent="0.25"/>
    <row r="465" ht="30" customHeight="1" x14ac:dyDescent="0.25"/>
    <row r="466" ht="30" customHeight="1" x14ac:dyDescent="0.25"/>
    <row r="467" ht="30" customHeight="1" x14ac:dyDescent="0.25"/>
    <row r="468" ht="30" customHeight="1" x14ac:dyDescent="0.25"/>
    <row r="469" ht="30" customHeight="1" x14ac:dyDescent="0.25"/>
    <row r="470" ht="30" customHeight="1" x14ac:dyDescent="0.25"/>
    <row r="471" ht="30" customHeight="1" x14ac:dyDescent="0.25"/>
    <row r="472" ht="30" customHeight="1" x14ac:dyDescent="0.25"/>
    <row r="473" ht="30" customHeight="1" x14ac:dyDescent="0.25"/>
    <row r="474" ht="30" customHeight="1" x14ac:dyDescent="0.25"/>
    <row r="475" ht="30" customHeight="1" x14ac:dyDescent="0.25"/>
    <row r="476" ht="30" customHeight="1" x14ac:dyDescent="0.25"/>
    <row r="477" ht="30" customHeight="1" x14ac:dyDescent="0.25"/>
    <row r="478" ht="30" customHeight="1" x14ac:dyDescent="0.25"/>
    <row r="479" ht="30" customHeight="1" x14ac:dyDescent="0.25"/>
    <row r="480" ht="30" customHeight="1" x14ac:dyDescent="0.25"/>
    <row r="481" ht="30" customHeight="1" x14ac:dyDescent="0.25"/>
    <row r="482" ht="30" customHeight="1" x14ac:dyDescent="0.25"/>
    <row r="483" ht="30" customHeight="1" x14ac:dyDescent="0.25"/>
    <row r="484" ht="30" customHeight="1" x14ac:dyDescent="0.25"/>
    <row r="485" ht="30" customHeight="1" x14ac:dyDescent="0.25"/>
    <row r="486" ht="30" customHeight="1" x14ac:dyDescent="0.25"/>
    <row r="487" ht="30" customHeight="1" x14ac:dyDescent="0.25"/>
    <row r="488" ht="30" customHeight="1" x14ac:dyDescent="0.25"/>
    <row r="489" ht="30" customHeight="1" x14ac:dyDescent="0.25"/>
    <row r="490" ht="30" customHeight="1" x14ac:dyDescent="0.25"/>
    <row r="491" ht="30" customHeight="1" x14ac:dyDescent="0.25"/>
    <row r="492" ht="30" customHeight="1" x14ac:dyDescent="0.25"/>
    <row r="493" ht="30" customHeight="1" x14ac:dyDescent="0.25"/>
    <row r="494" ht="30" customHeight="1" x14ac:dyDescent="0.25"/>
    <row r="495" ht="30" customHeight="1" x14ac:dyDescent="0.25"/>
    <row r="496" ht="30" customHeight="1" x14ac:dyDescent="0.25"/>
    <row r="497" ht="30" customHeight="1" x14ac:dyDescent="0.25"/>
    <row r="498" ht="30" customHeight="1" x14ac:dyDescent="0.25"/>
    <row r="499" ht="30" customHeight="1" x14ac:dyDescent="0.25"/>
    <row r="500" ht="30" customHeight="1" x14ac:dyDescent="0.25"/>
    <row r="501" ht="30" customHeight="1" x14ac:dyDescent="0.25"/>
    <row r="502" ht="30" customHeight="1" x14ac:dyDescent="0.25"/>
    <row r="503" ht="30" customHeight="1" x14ac:dyDescent="0.25"/>
    <row r="504" ht="30" customHeight="1" x14ac:dyDescent="0.25"/>
    <row r="505" ht="30" customHeight="1" x14ac:dyDescent="0.25"/>
    <row r="506" ht="30" customHeight="1" x14ac:dyDescent="0.25"/>
    <row r="507" ht="30" customHeight="1" x14ac:dyDescent="0.25"/>
    <row r="508" ht="30" customHeight="1" x14ac:dyDescent="0.25"/>
    <row r="509" ht="30" customHeight="1" x14ac:dyDescent="0.25"/>
    <row r="510" ht="30" customHeight="1" x14ac:dyDescent="0.25"/>
    <row r="511" ht="30" customHeight="1" x14ac:dyDescent="0.25"/>
    <row r="512" ht="30" customHeight="1" x14ac:dyDescent="0.25"/>
    <row r="513" ht="30" customHeight="1" x14ac:dyDescent="0.25"/>
    <row r="514" ht="30" customHeight="1" x14ac:dyDescent="0.25"/>
    <row r="515" ht="30" customHeight="1" x14ac:dyDescent="0.25"/>
    <row r="516" ht="30" customHeight="1" x14ac:dyDescent="0.25"/>
    <row r="517" ht="30" customHeight="1" x14ac:dyDescent="0.25"/>
    <row r="518" ht="30" customHeight="1" x14ac:dyDescent="0.25"/>
    <row r="519" ht="30" customHeight="1" x14ac:dyDescent="0.25"/>
    <row r="520" ht="30" customHeight="1" x14ac:dyDescent="0.25"/>
    <row r="521" ht="30" customHeight="1" x14ac:dyDescent="0.25"/>
    <row r="522" ht="30" customHeight="1" x14ac:dyDescent="0.25"/>
    <row r="523" ht="30" customHeight="1" x14ac:dyDescent="0.25"/>
    <row r="524" ht="30" customHeight="1" x14ac:dyDescent="0.25"/>
    <row r="525" ht="30" customHeight="1" x14ac:dyDescent="0.25"/>
    <row r="526" ht="30" customHeight="1" x14ac:dyDescent="0.25"/>
    <row r="527" ht="30" customHeight="1" x14ac:dyDescent="0.25"/>
    <row r="528" ht="30" customHeight="1" x14ac:dyDescent="0.25"/>
    <row r="529" ht="30" customHeight="1" x14ac:dyDescent="0.25"/>
    <row r="530" ht="30" customHeight="1" x14ac:dyDescent="0.25"/>
    <row r="531" ht="30" customHeight="1" x14ac:dyDescent="0.25"/>
    <row r="532" ht="30" customHeight="1" x14ac:dyDescent="0.25"/>
    <row r="533" ht="30" customHeight="1" x14ac:dyDescent="0.25"/>
    <row r="534" ht="30" customHeight="1" x14ac:dyDescent="0.25"/>
    <row r="535" ht="30" customHeight="1" x14ac:dyDescent="0.25"/>
    <row r="536" ht="30" customHeight="1" x14ac:dyDescent="0.25"/>
    <row r="537" ht="30" customHeight="1" x14ac:dyDescent="0.25"/>
    <row r="538" ht="30" customHeight="1" x14ac:dyDescent="0.25"/>
    <row r="539" ht="30" customHeight="1" x14ac:dyDescent="0.25"/>
    <row r="540" ht="30" customHeight="1" x14ac:dyDescent="0.25"/>
    <row r="541" ht="30" customHeight="1" x14ac:dyDescent="0.25"/>
    <row r="542" ht="30" customHeight="1" x14ac:dyDescent="0.25"/>
    <row r="543" ht="30" customHeight="1" x14ac:dyDescent="0.25"/>
    <row r="544" ht="30" customHeight="1" x14ac:dyDescent="0.25"/>
    <row r="545" ht="30" customHeight="1" x14ac:dyDescent="0.25"/>
    <row r="546" ht="30" customHeight="1" x14ac:dyDescent="0.25"/>
    <row r="547" ht="30" customHeight="1" x14ac:dyDescent="0.25"/>
    <row r="548" ht="30" customHeight="1" x14ac:dyDescent="0.25"/>
    <row r="549" ht="30" customHeight="1" x14ac:dyDescent="0.25"/>
    <row r="550" ht="30" customHeight="1" x14ac:dyDescent="0.25"/>
    <row r="551" ht="30" customHeight="1" x14ac:dyDescent="0.25"/>
    <row r="552" ht="30" customHeight="1" x14ac:dyDescent="0.25"/>
    <row r="553" ht="30" customHeight="1" x14ac:dyDescent="0.25"/>
    <row r="554" ht="30" customHeight="1" x14ac:dyDescent="0.25"/>
    <row r="555" ht="30" customHeight="1" x14ac:dyDescent="0.25"/>
    <row r="556" ht="30" customHeight="1" x14ac:dyDescent="0.25"/>
    <row r="557" ht="30" customHeight="1" x14ac:dyDescent="0.25"/>
    <row r="558" ht="30" customHeight="1" x14ac:dyDescent="0.25"/>
    <row r="559" ht="30" customHeight="1" x14ac:dyDescent="0.25"/>
    <row r="560" ht="30" customHeight="1" x14ac:dyDescent="0.25"/>
    <row r="561" ht="30" customHeight="1" x14ac:dyDescent="0.25"/>
    <row r="562" ht="30" customHeight="1" x14ac:dyDescent="0.25"/>
    <row r="563" ht="30" customHeight="1" x14ac:dyDescent="0.25"/>
    <row r="564" ht="30" customHeight="1" x14ac:dyDescent="0.25"/>
    <row r="565" ht="30" customHeight="1" x14ac:dyDescent="0.25"/>
    <row r="566" ht="30" customHeight="1" x14ac:dyDescent="0.25"/>
    <row r="567" ht="30" customHeight="1" x14ac:dyDescent="0.25"/>
    <row r="568" ht="30" customHeight="1" x14ac:dyDescent="0.25"/>
    <row r="569" ht="30" customHeight="1" x14ac:dyDescent="0.25"/>
    <row r="570" ht="30" customHeight="1" x14ac:dyDescent="0.25"/>
    <row r="571" ht="30" customHeight="1" x14ac:dyDescent="0.25"/>
    <row r="572" ht="30" customHeight="1" x14ac:dyDescent="0.25"/>
    <row r="573" ht="30" customHeight="1" x14ac:dyDescent="0.25"/>
    <row r="574" ht="30" customHeight="1" x14ac:dyDescent="0.25"/>
    <row r="575" ht="30" customHeight="1" x14ac:dyDescent="0.25"/>
    <row r="576" ht="30" customHeight="1" x14ac:dyDescent="0.25"/>
    <row r="577" ht="30" customHeight="1" x14ac:dyDescent="0.25"/>
    <row r="578" ht="30" customHeight="1" x14ac:dyDescent="0.25"/>
    <row r="579" ht="30" customHeight="1" x14ac:dyDescent="0.25"/>
    <row r="580" ht="30" customHeight="1" x14ac:dyDescent="0.25"/>
    <row r="581" ht="30" customHeight="1" x14ac:dyDescent="0.25"/>
    <row r="582" ht="30" customHeight="1" x14ac:dyDescent="0.25"/>
    <row r="583" ht="30" customHeight="1" x14ac:dyDescent="0.25"/>
    <row r="584" ht="30" customHeight="1" x14ac:dyDescent="0.25"/>
    <row r="585" ht="30" customHeight="1" x14ac:dyDescent="0.25"/>
    <row r="586" ht="30" customHeight="1" x14ac:dyDescent="0.25"/>
    <row r="587" ht="30" customHeight="1" x14ac:dyDescent="0.25"/>
    <row r="588" ht="30" customHeight="1" x14ac:dyDescent="0.25"/>
    <row r="589" ht="30" customHeight="1" x14ac:dyDescent="0.25"/>
    <row r="590" ht="30" customHeight="1" x14ac:dyDescent="0.25"/>
    <row r="591" ht="30" customHeight="1" x14ac:dyDescent="0.25"/>
    <row r="592" ht="30" customHeight="1" x14ac:dyDescent="0.25"/>
    <row r="593" ht="30" customHeight="1" x14ac:dyDescent="0.25"/>
    <row r="594" ht="30" customHeight="1" x14ac:dyDescent="0.25"/>
    <row r="595" ht="30" customHeight="1" x14ac:dyDescent="0.25"/>
    <row r="596" ht="30" customHeight="1" x14ac:dyDescent="0.25"/>
    <row r="597" ht="30" customHeight="1" x14ac:dyDescent="0.25"/>
    <row r="598" ht="30" customHeight="1" x14ac:dyDescent="0.25"/>
    <row r="599" ht="30" customHeight="1" x14ac:dyDescent="0.25"/>
    <row r="600" ht="30" customHeight="1" x14ac:dyDescent="0.25"/>
    <row r="601" ht="30" customHeight="1" x14ac:dyDescent="0.25"/>
    <row r="602" ht="30" customHeight="1" x14ac:dyDescent="0.25"/>
    <row r="603" ht="30" customHeight="1" x14ac:dyDescent="0.25"/>
    <row r="604" ht="30" customHeight="1" x14ac:dyDescent="0.25"/>
    <row r="605" ht="30" customHeight="1" x14ac:dyDescent="0.25"/>
    <row r="606" ht="30" customHeight="1" x14ac:dyDescent="0.25"/>
    <row r="607" ht="30" customHeight="1" x14ac:dyDescent="0.25"/>
    <row r="608" ht="30" customHeight="1" x14ac:dyDescent="0.25"/>
    <row r="609" ht="30" customHeight="1" x14ac:dyDescent="0.25"/>
    <row r="610" ht="30" customHeight="1" x14ac:dyDescent="0.25"/>
    <row r="611" ht="30" customHeight="1" x14ac:dyDescent="0.25"/>
    <row r="612" ht="30" customHeight="1" x14ac:dyDescent="0.25"/>
    <row r="613" ht="30" customHeight="1" x14ac:dyDescent="0.25"/>
    <row r="614" ht="30" customHeight="1" x14ac:dyDescent="0.25"/>
    <row r="615" ht="30" customHeight="1" x14ac:dyDescent="0.25"/>
    <row r="616" ht="30" customHeight="1" x14ac:dyDescent="0.25"/>
    <row r="617" ht="30" customHeight="1" x14ac:dyDescent="0.25"/>
    <row r="618" ht="30" customHeight="1" x14ac:dyDescent="0.25"/>
    <row r="619" ht="30" customHeight="1" x14ac:dyDescent="0.25"/>
    <row r="620" ht="30" customHeight="1" x14ac:dyDescent="0.25"/>
    <row r="621" ht="30" customHeight="1" x14ac:dyDescent="0.25"/>
    <row r="622" ht="30" customHeight="1" x14ac:dyDescent="0.25"/>
    <row r="623" ht="30" customHeight="1" x14ac:dyDescent="0.25"/>
    <row r="624" ht="30" customHeight="1" x14ac:dyDescent="0.25"/>
    <row r="625" ht="30" customHeight="1" x14ac:dyDescent="0.25"/>
    <row r="626" ht="30" customHeight="1" x14ac:dyDescent="0.25"/>
    <row r="627" ht="30" customHeight="1" x14ac:dyDescent="0.25"/>
    <row r="628" ht="30" customHeight="1" x14ac:dyDescent="0.25"/>
    <row r="629" ht="30" customHeight="1" x14ac:dyDescent="0.25"/>
    <row r="630" ht="30" customHeight="1" x14ac:dyDescent="0.25"/>
    <row r="631" ht="30" customHeight="1" x14ac:dyDescent="0.25"/>
    <row r="632" ht="30" customHeight="1" x14ac:dyDescent="0.25"/>
    <row r="633" ht="30" customHeight="1" x14ac:dyDescent="0.25"/>
    <row r="634" ht="30" customHeight="1" x14ac:dyDescent="0.25"/>
    <row r="635" ht="30" customHeight="1" x14ac:dyDescent="0.25"/>
    <row r="636" ht="30" customHeight="1" x14ac:dyDescent="0.25"/>
    <row r="637" ht="30" customHeight="1" x14ac:dyDescent="0.25"/>
    <row r="638" ht="30" customHeight="1" x14ac:dyDescent="0.25"/>
    <row r="639" ht="30" customHeight="1" x14ac:dyDescent="0.25"/>
    <row r="640" ht="30" customHeight="1" x14ac:dyDescent="0.25"/>
    <row r="641" ht="30" customHeight="1" x14ac:dyDescent="0.25"/>
    <row r="642" ht="30" customHeight="1" x14ac:dyDescent="0.25"/>
    <row r="643" ht="30" customHeight="1" x14ac:dyDescent="0.25"/>
    <row r="644" ht="30" customHeight="1" x14ac:dyDescent="0.25"/>
    <row r="645" ht="30" customHeight="1" x14ac:dyDescent="0.25"/>
    <row r="646" ht="30" customHeight="1" x14ac:dyDescent="0.25"/>
    <row r="647" ht="30" customHeight="1" x14ac:dyDescent="0.25"/>
    <row r="648" ht="30" customHeight="1" x14ac:dyDescent="0.25"/>
    <row r="649" ht="30" customHeight="1" x14ac:dyDescent="0.25"/>
    <row r="650" ht="30" customHeight="1" x14ac:dyDescent="0.25"/>
    <row r="651" ht="30" customHeight="1" x14ac:dyDescent="0.25"/>
    <row r="652" ht="30" customHeight="1" x14ac:dyDescent="0.25"/>
    <row r="653" ht="30" customHeight="1" x14ac:dyDescent="0.25"/>
    <row r="654" ht="30" customHeight="1" x14ac:dyDescent="0.25"/>
    <row r="655" ht="30" customHeight="1" x14ac:dyDescent="0.25"/>
    <row r="656" ht="30" customHeight="1" x14ac:dyDescent="0.25"/>
    <row r="657" ht="30" customHeight="1" x14ac:dyDescent="0.25"/>
    <row r="658" ht="30" customHeight="1" x14ac:dyDescent="0.25"/>
    <row r="659" ht="30" customHeight="1" x14ac:dyDescent="0.25"/>
    <row r="660" ht="30" customHeight="1" x14ac:dyDescent="0.25"/>
    <row r="661" ht="30" customHeight="1" x14ac:dyDescent="0.25"/>
    <row r="662" ht="30" customHeight="1" x14ac:dyDescent="0.25"/>
    <row r="663" ht="30" customHeight="1" x14ac:dyDescent="0.25"/>
    <row r="664" ht="30" customHeight="1" x14ac:dyDescent="0.25"/>
    <row r="665" ht="30" customHeight="1" x14ac:dyDescent="0.25"/>
    <row r="666" ht="30" customHeight="1" x14ac:dyDescent="0.25"/>
    <row r="667" ht="30" customHeight="1" x14ac:dyDescent="0.25"/>
    <row r="668" ht="30" customHeight="1" x14ac:dyDescent="0.25"/>
    <row r="669" ht="30" customHeight="1" x14ac:dyDescent="0.25"/>
    <row r="670" ht="30" customHeight="1" x14ac:dyDescent="0.25"/>
    <row r="671" ht="30" customHeight="1" x14ac:dyDescent="0.25"/>
    <row r="672" ht="30" customHeight="1" x14ac:dyDescent="0.25"/>
    <row r="673" ht="30" customHeight="1" x14ac:dyDescent="0.25"/>
    <row r="674" ht="30" customHeight="1" x14ac:dyDescent="0.25"/>
    <row r="675" ht="30" customHeight="1" x14ac:dyDescent="0.25"/>
    <row r="676" ht="30" customHeight="1" x14ac:dyDescent="0.25"/>
    <row r="677" ht="30" customHeight="1" x14ac:dyDescent="0.25"/>
    <row r="678" ht="30" customHeight="1" x14ac:dyDescent="0.25"/>
    <row r="679" ht="30" customHeight="1" x14ac:dyDescent="0.25"/>
    <row r="680" ht="30" customHeight="1" x14ac:dyDescent="0.25"/>
    <row r="681" ht="30" customHeight="1" x14ac:dyDescent="0.25"/>
    <row r="682" ht="30" customHeight="1" x14ac:dyDescent="0.25"/>
    <row r="683" ht="30" customHeight="1" x14ac:dyDescent="0.25"/>
    <row r="684" ht="30" customHeight="1" x14ac:dyDescent="0.25"/>
    <row r="685" ht="30" customHeight="1" x14ac:dyDescent="0.25"/>
    <row r="686" ht="30" customHeight="1" x14ac:dyDescent="0.25"/>
    <row r="687" ht="30" customHeight="1" x14ac:dyDescent="0.25"/>
    <row r="688" ht="30" customHeight="1" x14ac:dyDescent="0.25"/>
    <row r="689" ht="30" customHeight="1" x14ac:dyDescent="0.25"/>
    <row r="690" ht="30" customHeight="1" x14ac:dyDescent="0.25"/>
    <row r="691" ht="30" customHeight="1" x14ac:dyDescent="0.25"/>
    <row r="692" ht="30" customHeight="1" x14ac:dyDescent="0.25"/>
    <row r="693" ht="30" customHeight="1" x14ac:dyDescent="0.25"/>
    <row r="694" ht="30" customHeight="1" x14ac:dyDescent="0.25"/>
    <row r="695" ht="30" customHeight="1" x14ac:dyDescent="0.25"/>
    <row r="696" ht="30" customHeight="1" x14ac:dyDescent="0.25"/>
    <row r="697" ht="30" customHeight="1" x14ac:dyDescent="0.25"/>
    <row r="698" ht="30" customHeight="1" x14ac:dyDescent="0.25"/>
    <row r="699" ht="30" customHeight="1" x14ac:dyDescent="0.25"/>
    <row r="700" ht="30" customHeight="1" x14ac:dyDescent="0.25"/>
    <row r="701" ht="30" customHeight="1" x14ac:dyDescent="0.25"/>
    <row r="702" ht="30" customHeight="1" x14ac:dyDescent="0.25"/>
    <row r="703" ht="30" customHeight="1" x14ac:dyDescent="0.25"/>
    <row r="704" ht="30" customHeight="1" x14ac:dyDescent="0.25"/>
    <row r="705" ht="30" customHeight="1" x14ac:dyDescent="0.25"/>
    <row r="706" ht="30" customHeight="1" x14ac:dyDescent="0.25"/>
    <row r="707" ht="30" customHeight="1" x14ac:dyDescent="0.25"/>
    <row r="708" ht="30" customHeight="1" x14ac:dyDescent="0.25"/>
    <row r="709" ht="30" customHeight="1" x14ac:dyDescent="0.25"/>
    <row r="710" ht="30" customHeight="1" x14ac:dyDescent="0.25"/>
    <row r="711" ht="30" customHeight="1" x14ac:dyDescent="0.25"/>
    <row r="712" ht="30" customHeight="1" x14ac:dyDescent="0.25"/>
    <row r="713" ht="30" customHeight="1" x14ac:dyDescent="0.25"/>
    <row r="714" ht="30" customHeight="1" x14ac:dyDescent="0.25"/>
    <row r="715" ht="30" customHeight="1" x14ac:dyDescent="0.25"/>
    <row r="716" ht="30" customHeight="1" x14ac:dyDescent="0.25"/>
    <row r="717" ht="30" customHeight="1" x14ac:dyDescent="0.25"/>
    <row r="718" ht="30" customHeight="1" x14ac:dyDescent="0.25"/>
    <row r="719" ht="30" customHeight="1" x14ac:dyDescent="0.25"/>
    <row r="720" ht="30" customHeight="1" x14ac:dyDescent="0.25"/>
    <row r="721" ht="30" customHeight="1" x14ac:dyDescent="0.25"/>
    <row r="722" ht="30" customHeight="1" x14ac:dyDescent="0.25"/>
    <row r="723" ht="30" customHeight="1" x14ac:dyDescent="0.25"/>
    <row r="724" ht="30" customHeight="1" x14ac:dyDescent="0.25"/>
    <row r="725" ht="30" customHeight="1" x14ac:dyDescent="0.25"/>
    <row r="726" ht="30" customHeight="1" x14ac:dyDescent="0.25"/>
    <row r="727" ht="30" customHeight="1" x14ac:dyDescent="0.25"/>
    <row r="728" ht="30" customHeight="1" x14ac:dyDescent="0.25"/>
    <row r="729" ht="30" customHeight="1" x14ac:dyDescent="0.25"/>
    <row r="730" ht="30" customHeight="1" x14ac:dyDescent="0.25"/>
    <row r="731" ht="30" customHeight="1" x14ac:dyDescent="0.25"/>
    <row r="732" ht="30" customHeight="1" x14ac:dyDescent="0.25"/>
    <row r="733" ht="30" customHeight="1" x14ac:dyDescent="0.25"/>
    <row r="734" ht="30" customHeight="1" x14ac:dyDescent="0.25"/>
    <row r="735" ht="30" customHeight="1" x14ac:dyDescent="0.25"/>
    <row r="736" ht="30" customHeight="1" x14ac:dyDescent="0.25"/>
    <row r="737" ht="30" customHeight="1" x14ac:dyDescent="0.25"/>
    <row r="738" ht="30" customHeight="1" x14ac:dyDescent="0.25"/>
    <row r="739" ht="30" customHeight="1" x14ac:dyDescent="0.25"/>
    <row r="740" ht="30" customHeight="1" x14ac:dyDescent="0.25"/>
    <row r="741" ht="30" customHeight="1" x14ac:dyDescent="0.25"/>
    <row r="742" ht="30" customHeight="1" x14ac:dyDescent="0.25"/>
    <row r="743" ht="30" customHeight="1" x14ac:dyDescent="0.25"/>
    <row r="744" ht="30" customHeight="1" x14ac:dyDescent="0.25"/>
    <row r="745" ht="30" customHeight="1" x14ac:dyDescent="0.25"/>
    <row r="746" ht="30" customHeight="1" x14ac:dyDescent="0.25"/>
    <row r="747" ht="30" customHeight="1" x14ac:dyDescent="0.25"/>
    <row r="748" ht="30" customHeight="1" x14ac:dyDescent="0.25"/>
    <row r="749" ht="30" customHeight="1" x14ac:dyDescent="0.25"/>
    <row r="750" ht="30" customHeight="1" x14ac:dyDescent="0.25"/>
    <row r="751" ht="30" customHeight="1" x14ac:dyDescent="0.25"/>
    <row r="752" ht="30" customHeight="1" x14ac:dyDescent="0.25"/>
    <row r="753" ht="30" customHeight="1" x14ac:dyDescent="0.25"/>
    <row r="754" ht="30" customHeight="1" x14ac:dyDescent="0.25"/>
    <row r="755" ht="30" customHeight="1" x14ac:dyDescent="0.25"/>
    <row r="756" ht="30" customHeight="1" x14ac:dyDescent="0.25"/>
    <row r="757" ht="30" customHeight="1" x14ac:dyDescent="0.25"/>
    <row r="758" ht="30" customHeight="1" x14ac:dyDescent="0.25"/>
    <row r="759" ht="30" customHeight="1" x14ac:dyDescent="0.25"/>
    <row r="760" ht="30" customHeight="1" x14ac:dyDescent="0.25"/>
    <row r="761" ht="30" customHeight="1" x14ac:dyDescent="0.25"/>
    <row r="762" ht="30" customHeight="1" x14ac:dyDescent="0.25"/>
    <row r="763" ht="30" customHeight="1" x14ac:dyDescent="0.25"/>
    <row r="764" ht="30" customHeight="1" x14ac:dyDescent="0.25"/>
    <row r="765" ht="30" customHeight="1" x14ac:dyDescent="0.25"/>
    <row r="766" ht="30" customHeight="1" x14ac:dyDescent="0.25"/>
    <row r="767" ht="30" customHeight="1" x14ac:dyDescent="0.25"/>
    <row r="768" ht="30" customHeight="1" x14ac:dyDescent="0.25"/>
    <row r="769" ht="30" customHeight="1" x14ac:dyDescent="0.25"/>
    <row r="770" ht="30" customHeight="1" x14ac:dyDescent="0.25"/>
    <row r="771" ht="30" customHeight="1" x14ac:dyDescent="0.25"/>
    <row r="772" ht="30" customHeight="1" x14ac:dyDescent="0.25"/>
    <row r="773" ht="30" customHeight="1" x14ac:dyDescent="0.25"/>
    <row r="774" ht="30" customHeight="1" x14ac:dyDescent="0.25"/>
    <row r="775" ht="30" customHeight="1" x14ac:dyDescent="0.25"/>
    <row r="776" ht="30" customHeight="1" x14ac:dyDescent="0.25"/>
    <row r="777" ht="30" customHeight="1" x14ac:dyDescent="0.25"/>
    <row r="778" ht="30" customHeight="1" x14ac:dyDescent="0.25"/>
    <row r="779" ht="30" customHeight="1" x14ac:dyDescent="0.25"/>
    <row r="780" ht="30" customHeight="1" x14ac:dyDescent="0.25"/>
    <row r="781" ht="30" customHeight="1" x14ac:dyDescent="0.25"/>
    <row r="782" ht="30" customHeight="1" x14ac:dyDescent="0.25"/>
    <row r="783" ht="30" customHeight="1" x14ac:dyDescent="0.25"/>
    <row r="784" ht="30" customHeight="1" x14ac:dyDescent="0.25"/>
    <row r="785" ht="30" customHeight="1" x14ac:dyDescent="0.25"/>
    <row r="786" ht="30" customHeight="1" x14ac:dyDescent="0.25"/>
    <row r="787" ht="30" customHeight="1" x14ac:dyDescent="0.25"/>
    <row r="788" ht="30" customHeight="1" x14ac:dyDescent="0.25"/>
    <row r="789" ht="30" customHeight="1" x14ac:dyDescent="0.25"/>
    <row r="790" ht="30" customHeight="1" x14ac:dyDescent="0.25"/>
    <row r="791" ht="30" customHeight="1" x14ac:dyDescent="0.25"/>
    <row r="792" ht="30" customHeight="1" x14ac:dyDescent="0.25"/>
    <row r="793" ht="30" customHeight="1" x14ac:dyDescent="0.25"/>
    <row r="794" ht="30" customHeight="1" x14ac:dyDescent="0.25"/>
    <row r="795" ht="30" customHeight="1" x14ac:dyDescent="0.25"/>
    <row r="796" ht="30" customHeight="1" x14ac:dyDescent="0.25"/>
    <row r="797" ht="30" customHeight="1" x14ac:dyDescent="0.25"/>
    <row r="798" ht="30" customHeight="1" x14ac:dyDescent="0.25"/>
    <row r="799" ht="30" customHeight="1" x14ac:dyDescent="0.25"/>
    <row r="800" ht="30" customHeight="1" x14ac:dyDescent="0.25"/>
    <row r="801" ht="30" customHeight="1" x14ac:dyDescent="0.25"/>
    <row r="802" ht="30" customHeight="1" x14ac:dyDescent="0.25"/>
    <row r="803" ht="30" customHeight="1" x14ac:dyDescent="0.25"/>
    <row r="804" ht="30" customHeight="1" x14ac:dyDescent="0.25"/>
    <row r="805" ht="30" customHeight="1" x14ac:dyDescent="0.25"/>
    <row r="806" ht="30" customHeight="1" x14ac:dyDescent="0.25"/>
    <row r="807" ht="30" customHeight="1" x14ac:dyDescent="0.25"/>
    <row r="808" ht="30" customHeight="1" x14ac:dyDescent="0.25"/>
    <row r="809" ht="30" customHeight="1" x14ac:dyDescent="0.25"/>
    <row r="810" ht="30" customHeight="1" x14ac:dyDescent="0.25"/>
    <row r="811" ht="30" customHeight="1" x14ac:dyDescent="0.25"/>
    <row r="812" ht="30" customHeight="1" x14ac:dyDescent="0.25"/>
    <row r="813" ht="30" customHeight="1" x14ac:dyDescent="0.25"/>
    <row r="814" ht="30" customHeight="1" x14ac:dyDescent="0.25"/>
    <row r="815" ht="30" customHeight="1" x14ac:dyDescent="0.25"/>
    <row r="816" ht="30" customHeight="1" x14ac:dyDescent="0.25"/>
    <row r="817" ht="30" customHeight="1" x14ac:dyDescent="0.25"/>
    <row r="818" ht="30" customHeight="1" x14ac:dyDescent="0.25"/>
    <row r="819" ht="30" customHeight="1" x14ac:dyDescent="0.25"/>
    <row r="820" ht="30" customHeight="1" x14ac:dyDescent="0.25"/>
    <row r="821" ht="30" customHeight="1" x14ac:dyDescent="0.25"/>
    <row r="822" ht="30" customHeight="1" x14ac:dyDescent="0.25"/>
    <row r="823" ht="30" customHeight="1" x14ac:dyDescent="0.25"/>
    <row r="824" ht="30" customHeight="1" x14ac:dyDescent="0.25"/>
    <row r="825" ht="30" customHeight="1" x14ac:dyDescent="0.25"/>
    <row r="826" ht="30" customHeight="1" x14ac:dyDescent="0.25"/>
    <row r="827" ht="30" customHeight="1" x14ac:dyDescent="0.25"/>
    <row r="828" ht="30" customHeight="1" x14ac:dyDescent="0.25"/>
    <row r="829" ht="30" customHeight="1" x14ac:dyDescent="0.25"/>
    <row r="830" ht="30" customHeight="1" x14ac:dyDescent="0.25"/>
    <row r="831" ht="30" customHeight="1" x14ac:dyDescent="0.25"/>
    <row r="832" ht="30" customHeight="1" x14ac:dyDescent="0.25"/>
    <row r="833" ht="30" customHeight="1" x14ac:dyDescent="0.25"/>
    <row r="834" ht="30" customHeight="1" x14ac:dyDescent="0.25"/>
    <row r="835" ht="30" customHeight="1" x14ac:dyDescent="0.25"/>
    <row r="836" ht="30" customHeight="1" x14ac:dyDescent="0.25"/>
    <row r="837" ht="30" customHeight="1" x14ac:dyDescent="0.25"/>
    <row r="838" ht="30" customHeight="1" x14ac:dyDescent="0.25"/>
    <row r="839" ht="30" customHeight="1" x14ac:dyDescent="0.25"/>
    <row r="840" ht="30" customHeight="1" x14ac:dyDescent="0.25"/>
    <row r="841" ht="30" customHeight="1" x14ac:dyDescent="0.25"/>
    <row r="842" ht="30" customHeight="1" x14ac:dyDescent="0.25"/>
    <row r="843" ht="30" customHeight="1" x14ac:dyDescent="0.25"/>
    <row r="844" ht="30" customHeight="1" x14ac:dyDescent="0.25"/>
    <row r="845" ht="30" customHeight="1" x14ac:dyDescent="0.25"/>
    <row r="846" ht="30" customHeight="1" x14ac:dyDescent="0.25"/>
    <row r="847" ht="30" customHeight="1" x14ac:dyDescent="0.25"/>
    <row r="848" ht="30" customHeight="1" x14ac:dyDescent="0.25"/>
    <row r="849" ht="30" customHeight="1" x14ac:dyDescent="0.25"/>
    <row r="850" ht="30" customHeight="1" x14ac:dyDescent="0.25"/>
    <row r="851" ht="30" customHeight="1" x14ac:dyDescent="0.25"/>
    <row r="852" ht="30" customHeight="1" x14ac:dyDescent="0.25"/>
    <row r="853" ht="30" customHeight="1" x14ac:dyDescent="0.25"/>
    <row r="854" ht="30" customHeight="1" x14ac:dyDescent="0.25"/>
    <row r="855" ht="30" customHeight="1" x14ac:dyDescent="0.25"/>
    <row r="856" ht="30" customHeight="1" x14ac:dyDescent="0.25"/>
    <row r="857" ht="30" customHeight="1" x14ac:dyDescent="0.25"/>
    <row r="858" ht="30" customHeight="1" x14ac:dyDescent="0.25"/>
    <row r="859" ht="30" customHeight="1" x14ac:dyDescent="0.25"/>
    <row r="860" ht="30" customHeight="1" x14ac:dyDescent="0.25"/>
    <row r="861" ht="30" customHeight="1" x14ac:dyDescent="0.25"/>
    <row r="862" ht="30" customHeight="1" x14ac:dyDescent="0.25"/>
    <row r="863" ht="30" customHeight="1" x14ac:dyDescent="0.25"/>
    <row r="864" ht="30" customHeight="1" x14ac:dyDescent="0.25"/>
    <row r="865" ht="30" customHeight="1" x14ac:dyDescent="0.25"/>
    <row r="866" ht="30" customHeight="1" x14ac:dyDescent="0.25"/>
    <row r="867" ht="30" customHeight="1" x14ac:dyDescent="0.25"/>
    <row r="868" ht="30" customHeight="1" x14ac:dyDescent="0.25"/>
    <row r="869" ht="30" customHeight="1" x14ac:dyDescent="0.25"/>
    <row r="870" ht="30" customHeight="1" x14ac:dyDescent="0.25"/>
    <row r="871" ht="30" customHeight="1" x14ac:dyDescent="0.25"/>
    <row r="872" ht="30" customHeight="1" x14ac:dyDescent="0.25"/>
    <row r="873" ht="30" customHeight="1" x14ac:dyDescent="0.25"/>
    <row r="874" ht="30" customHeight="1" x14ac:dyDescent="0.25"/>
    <row r="875" ht="30" customHeight="1" x14ac:dyDescent="0.25"/>
    <row r="876" ht="30" customHeight="1" x14ac:dyDescent="0.25"/>
    <row r="877" ht="30" customHeight="1" x14ac:dyDescent="0.25"/>
    <row r="878" ht="30" customHeight="1" x14ac:dyDescent="0.25"/>
    <row r="879" ht="30" customHeight="1" x14ac:dyDescent="0.25"/>
    <row r="880" ht="30" customHeight="1" x14ac:dyDescent="0.25"/>
    <row r="881" ht="30" customHeight="1" x14ac:dyDescent="0.25"/>
    <row r="882" ht="30" customHeight="1" x14ac:dyDescent="0.25"/>
    <row r="883" ht="30" customHeight="1" x14ac:dyDescent="0.25"/>
    <row r="884" ht="30" customHeight="1" x14ac:dyDescent="0.25"/>
    <row r="885" ht="30" customHeight="1" x14ac:dyDescent="0.25"/>
    <row r="886" ht="30" customHeight="1" x14ac:dyDescent="0.25"/>
    <row r="887" ht="30" customHeight="1" x14ac:dyDescent="0.25"/>
    <row r="888" ht="30" customHeight="1" x14ac:dyDescent="0.25"/>
    <row r="889" ht="30" customHeight="1" x14ac:dyDescent="0.25"/>
    <row r="890" ht="30" customHeight="1" x14ac:dyDescent="0.25"/>
    <row r="891" ht="30" customHeight="1" x14ac:dyDescent="0.25"/>
    <row r="892" ht="30" customHeight="1" x14ac:dyDescent="0.25"/>
    <row r="893" ht="30" customHeight="1" x14ac:dyDescent="0.25"/>
    <row r="894" ht="30" customHeight="1" x14ac:dyDescent="0.25"/>
    <row r="895" ht="30" customHeight="1" x14ac:dyDescent="0.25"/>
    <row r="896" ht="30" customHeight="1" x14ac:dyDescent="0.25"/>
    <row r="897" ht="30" customHeight="1" x14ac:dyDescent="0.25"/>
    <row r="898" ht="30" customHeight="1" x14ac:dyDescent="0.25"/>
    <row r="899" ht="30" customHeight="1" x14ac:dyDescent="0.25"/>
    <row r="900" ht="30" customHeight="1" x14ac:dyDescent="0.25"/>
    <row r="901" ht="30" customHeight="1" x14ac:dyDescent="0.25"/>
    <row r="902" ht="30" customHeight="1" x14ac:dyDescent="0.25"/>
    <row r="903" ht="30" customHeight="1" x14ac:dyDescent="0.25"/>
    <row r="904" ht="30" customHeight="1" x14ac:dyDescent="0.25"/>
    <row r="905" ht="30" customHeight="1" x14ac:dyDescent="0.25"/>
    <row r="906" ht="30" customHeight="1" x14ac:dyDescent="0.25"/>
    <row r="907" ht="30" customHeight="1" x14ac:dyDescent="0.25"/>
    <row r="908" ht="30" customHeight="1" x14ac:dyDescent="0.25"/>
    <row r="909" ht="30" customHeight="1" x14ac:dyDescent="0.25"/>
    <row r="910" ht="30" customHeight="1" x14ac:dyDescent="0.25"/>
    <row r="911" ht="30" customHeight="1" x14ac:dyDescent="0.25"/>
    <row r="912" ht="30" customHeight="1" x14ac:dyDescent="0.25"/>
    <row r="913" ht="30" customHeight="1" x14ac:dyDescent="0.25"/>
    <row r="914" ht="30" customHeight="1" x14ac:dyDescent="0.25"/>
    <row r="915" ht="30" customHeight="1" x14ac:dyDescent="0.25"/>
    <row r="916" ht="30" customHeight="1" x14ac:dyDescent="0.25"/>
    <row r="917" ht="30" customHeight="1" x14ac:dyDescent="0.25"/>
    <row r="918" ht="30" customHeight="1" x14ac:dyDescent="0.25"/>
    <row r="919" ht="30" customHeight="1" x14ac:dyDescent="0.25"/>
    <row r="920" ht="30" customHeight="1" x14ac:dyDescent="0.25"/>
    <row r="921" ht="30" customHeight="1" x14ac:dyDescent="0.25"/>
    <row r="922" ht="30" customHeight="1" x14ac:dyDescent="0.25"/>
    <row r="923" ht="30" customHeight="1" x14ac:dyDescent="0.25"/>
    <row r="924" ht="30" customHeight="1" x14ac:dyDescent="0.25"/>
    <row r="925" ht="30" customHeight="1" x14ac:dyDescent="0.25"/>
    <row r="926" ht="30" customHeight="1" x14ac:dyDescent="0.25"/>
    <row r="927" ht="30" customHeight="1" x14ac:dyDescent="0.25"/>
    <row r="928" ht="30" customHeight="1" x14ac:dyDescent="0.25"/>
    <row r="929" ht="30" customHeight="1" x14ac:dyDescent="0.25"/>
    <row r="930" ht="30" customHeight="1" x14ac:dyDescent="0.25"/>
    <row r="931" ht="30" customHeight="1" x14ac:dyDescent="0.25"/>
    <row r="932" ht="30" customHeight="1" x14ac:dyDescent="0.25"/>
    <row r="933" ht="30" customHeight="1" x14ac:dyDescent="0.25"/>
    <row r="934" ht="30" customHeight="1" x14ac:dyDescent="0.25"/>
    <row r="935" ht="30" customHeight="1" x14ac:dyDescent="0.25"/>
    <row r="936" ht="30" customHeight="1" x14ac:dyDescent="0.25"/>
    <row r="937" ht="30" customHeight="1" x14ac:dyDescent="0.25"/>
    <row r="938" ht="30" customHeight="1" x14ac:dyDescent="0.25"/>
    <row r="939" ht="30" customHeight="1" x14ac:dyDescent="0.25"/>
    <row r="940" ht="30" customHeight="1" x14ac:dyDescent="0.25"/>
    <row r="941" ht="30" customHeight="1" x14ac:dyDescent="0.25"/>
    <row r="942" ht="30" customHeight="1" x14ac:dyDescent="0.25"/>
    <row r="943" ht="30" customHeight="1" x14ac:dyDescent="0.25"/>
    <row r="944" ht="30" customHeight="1" x14ac:dyDescent="0.25"/>
    <row r="945" ht="30" customHeight="1" x14ac:dyDescent="0.25"/>
    <row r="946" ht="30" customHeight="1" x14ac:dyDescent="0.25"/>
    <row r="947" ht="30" customHeight="1" x14ac:dyDescent="0.25"/>
    <row r="948" ht="30" customHeight="1" x14ac:dyDescent="0.25"/>
    <row r="949" ht="30" customHeight="1" x14ac:dyDescent="0.25"/>
    <row r="950" ht="30" customHeight="1" x14ac:dyDescent="0.25"/>
    <row r="951" ht="30" customHeight="1" x14ac:dyDescent="0.25"/>
    <row r="952" ht="30" customHeight="1" x14ac:dyDescent="0.25"/>
    <row r="953" ht="30" customHeight="1" x14ac:dyDescent="0.25"/>
    <row r="954" ht="30" customHeight="1" x14ac:dyDescent="0.25"/>
    <row r="955" ht="30" customHeight="1" x14ac:dyDescent="0.25"/>
    <row r="956" ht="30" customHeight="1" x14ac:dyDescent="0.25"/>
    <row r="957" ht="30" customHeight="1" x14ac:dyDescent="0.25"/>
    <row r="958" ht="30" customHeight="1" x14ac:dyDescent="0.25"/>
    <row r="959" ht="30" customHeight="1" x14ac:dyDescent="0.25"/>
    <row r="960" ht="30" customHeight="1" x14ac:dyDescent="0.25"/>
    <row r="961" ht="30" customHeight="1" x14ac:dyDescent="0.25"/>
    <row r="962" ht="30" customHeight="1" x14ac:dyDescent="0.25"/>
    <row r="963" ht="30" customHeight="1" x14ac:dyDescent="0.25"/>
    <row r="964" ht="30" customHeight="1" x14ac:dyDescent="0.25"/>
    <row r="965" ht="30" customHeight="1" x14ac:dyDescent="0.25"/>
    <row r="966" ht="30" customHeight="1" x14ac:dyDescent="0.25"/>
    <row r="967" ht="30" customHeight="1" x14ac:dyDescent="0.25"/>
    <row r="968" ht="30" customHeight="1" x14ac:dyDescent="0.25"/>
    <row r="969" ht="30" customHeight="1" x14ac:dyDescent="0.25"/>
    <row r="970" ht="30" customHeight="1" x14ac:dyDescent="0.25"/>
    <row r="971" ht="30" customHeight="1" x14ac:dyDescent="0.25"/>
    <row r="972" ht="30" customHeight="1" x14ac:dyDescent="0.25"/>
    <row r="973" ht="30" customHeight="1" x14ac:dyDescent="0.25"/>
    <row r="974" ht="30" customHeight="1" x14ac:dyDescent="0.25"/>
    <row r="975" ht="30" customHeight="1" x14ac:dyDescent="0.25"/>
    <row r="976" ht="30" customHeight="1" x14ac:dyDescent="0.25"/>
    <row r="977" ht="30" customHeight="1" x14ac:dyDescent="0.25"/>
    <row r="978" ht="30" customHeight="1" x14ac:dyDescent="0.25"/>
    <row r="979" ht="30" customHeight="1" x14ac:dyDescent="0.25"/>
    <row r="980" ht="30" customHeight="1" x14ac:dyDescent="0.25"/>
    <row r="981" ht="30" customHeight="1" x14ac:dyDescent="0.25"/>
    <row r="982" ht="30" customHeight="1" x14ac:dyDescent="0.25"/>
    <row r="983" ht="30" customHeight="1" x14ac:dyDescent="0.25"/>
    <row r="984" ht="30" customHeight="1" x14ac:dyDescent="0.25"/>
    <row r="985" ht="30" customHeight="1" x14ac:dyDescent="0.25"/>
    <row r="986" ht="30" customHeight="1" x14ac:dyDescent="0.25"/>
    <row r="987" ht="30" customHeight="1" x14ac:dyDescent="0.25"/>
    <row r="988" ht="30" customHeight="1" x14ac:dyDescent="0.25"/>
    <row r="989" ht="30" customHeight="1" x14ac:dyDescent="0.25"/>
    <row r="990" ht="30" customHeight="1" x14ac:dyDescent="0.25"/>
    <row r="991" ht="30" customHeight="1" x14ac:dyDescent="0.25"/>
    <row r="992" ht="30" customHeight="1" x14ac:dyDescent="0.25"/>
    <row r="993" ht="30" customHeight="1" x14ac:dyDescent="0.25"/>
    <row r="994" ht="30" customHeight="1" x14ac:dyDescent="0.25"/>
  </sheetData>
  <sheetProtection algorithmName="SHA-512" hashValue="sp1dkR4XKFaHNQti+Mci5kzhOpzUZ8wPmUIJIT56RdIbzqHsFJTtGO8GW/YZkSV1Gg+niumnmXjG3ONlZWMbZA==" saltValue="RFfII9djIuCwDyX9qUq0ZQ==" spinCount="100000" sheet="1" objects="1" scenarios="1"/>
  <mergeCells count="8">
    <mergeCell ref="L66:P66"/>
    <mergeCell ref="F76:J76"/>
    <mergeCell ref="L76:P76"/>
    <mergeCell ref="A1:I2"/>
    <mergeCell ref="A4:I4"/>
    <mergeCell ref="F18:H18"/>
    <mergeCell ref="F19:H19"/>
    <mergeCell ref="F66:J66"/>
  </mergeCells>
  <dataValidations count="1">
    <dataValidation type="list" allowBlank="1" showErrorMessage="1" sqref="B43:B47 B54:B65 B22:B32 B50:B51 B35:B40" xr:uid="{DFE54AF8-FDF0-4F54-A4F1-C15FCEBD2600}">
      <formula1>$M$6:$M$20</formula1>
    </dataValidation>
  </dataValidation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Offerta Economica Lotto 2</vt:lpstr>
      <vt:lpstr>Calabria </vt:lpstr>
      <vt:lpstr>Basilicata</vt:lpstr>
      <vt:lpstr>Campania</vt:lpstr>
      <vt:lpstr>Puglia</vt:lpstr>
    </vt:vector>
  </TitlesOfParts>
  <Company>ACI INFORMATICA S.p.A  ROMA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Marinangeli Alessandro</dc:creator>
  <cp:lastModifiedBy>Marinangeli Alessandro</cp:lastModifiedBy>
  <dcterms:created xsi:type="dcterms:W3CDTF">2023-11-30T14:01:21Z</dcterms:created>
  <dcterms:modified xsi:type="dcterms:W3CDTF">2023-12-18T10:39:33Z</dcterms:modified>
</cp:coreProperties>
</file>