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defaultThemeVersion="166925"/>
  <mc:AlternateContent xmlns:mc="http://schemas.openxmlformats.org/markup-compatibility/2006">
    <mc:Choice Requires="x15">
      <x15ac:absPath xmlns:x15ac="http://schemas.microsoft.com/office/spreadsheetml/2010/11/ac" url="Z:\Area Acquisti Servizi Generali\ANNO 2023\RDO\SFA091AP23 - Gara Pulizie regioni rimanenti\ATTI DI GARA DEF AL 14-12- definitivi\PORTALE\"/>
    </mc:Choice>
  </mc:AlternateContent>
  <xr:revisionPtr revIDLastSave="0" documentId="13_ncr:1_{2954ECCC-5B78-4E27-A326-F6596CC555E6}" xr6:coauthVersionLast="36" xr6:coauthVersionMax="36" xr10:uidLastSave="{00000000-0000-0000-0000-000000000000}"/>
  <bookViews>
    <workbookView xWindow="0" yWindow="0" windowWidth="23040" windowHeight="8256" activeTab="5" xr2:uid="{E23B1CED-AD63-4FA5-8902-F3208896B16E}"/>
  </bookViews>
  <sheets>
    <sheet name="Offerta Economica Lotto 1" sheetId="4" r:id="rId1"/>
    <sheet name="Emilia Romagna" sheetId="7" r:id="rId2"/>
    <sheet name="Veneto" sheetId="8" r:id="rId3"/>
    <sheet name="Friuli" sheetId="9" r:id="rId4"/>
    <sheet name="Liguria" sheetId="10" r:id="rId5"/>
    <sheet name="Trentino" sheetId="11"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8" i="11" l="1"/>
  <c r="B85" i="11"/>
  <c r="B84" i="11"/>
  <c r="B83" i="11"/>
  <c r="B82" i="11"/>
  <c r="B81" i="11"/>
  <c r="B77" i="11"/>
  <c r="B76" i="11"/>
  <c r="B75" i="11"/>
  <c r="B74" i="11"/>
  <c r="B73" i="11"/>
  <c r="B72" i="11"/>
  <c r="B71" i="11"/>
  <c r="D67" i="11"/>
  <c r="D66" i="11"/>
  <c r="D65" i="11"/>
  <c r="D64" i="11"/>
  <c r="D63" i="11"/>
  <c r="D62" i="11"/>
  <c r="D61" i="11"/>
  <c r="D60" i="11"/>
  <c r="D59" i="11"/>
  <c r="D58" i="11"/>
  <c r="D57" i="11"/>
  <c r="D54" i="11"/>
  <c r="D53" i="11"/>
  <c r="D50" i="11"/>
  <c r="D49" i="11"/>
  <c r="D48" i="11"/>
  <c r="D47" i="11"/>
  <c r="D46" i="11"/>
  <c r="D43" i="11"/>
  <c r="D42" i="11"/>
  <c r="D41" i="11"/>
  <c r="D40" i="11"/>
  <c r="D39" i="11"/>
  <c r="D38" i="11"/>
  <c r="D35" i="11"/>
  <c r="D34" i="11"/>
  <c r="D33" i="11"/>
  <c r="D32" i="11"/>
  <c r="D31" i="11"/>
  <c r="D30" i="11"/>
  <c r="D29" i="11"/>
  <c r="D28" i="11"/>
  <c r="D27" i="11"/>
  <c r="D26" i="11"/>
  <c r="D25" i="11"/>
  <c r="D88" i="11"/>
  <c r="C85" i="11"/>
  <c r="D85" i="11" s="1"/>
  <c r="C84" i="11"/>
  <c r="C83" i="11"/>
  <c r="D83" i="11" s="1"/>
  <c r="C82" i="11"/>
  <c r="C81" i="11"/>
  <c r="D81" i="11" s="1"/>
  <c r="C77" i="11"/>
  <c r="C76" i="11"/>
  <c r="C75" i="11"/>
  <c r="D75" i="11" s="1"/>
  <c r="C74" i="11"/>
  <c r="C73" i="11"/>
  <c r="D73" i="11" s="1"/>
  <c r="C72" i="11"/>
  <c r="D72" i="11" s="1"/>
  <c r="C71" i="11"/>
  <c r="D71" i="11" s="1"/>
  <c r="C66" i="11"/>
  <c r="F66" i="11" s="1"/>
  <c r="C65" i="11"/>
  <c r="C64" i="11"/>
  <c r="F64" i="11" s="1"/>
  <c r="C62" i="11"/>
  <c r="F62" i="11" s="1"/>
  <c r="C61" i="11"/>
  <c r="F61" i="11" s="1"/>
  <c r="C60" i="11"/>
  <c r="F60" i="11" s="1"/>
  <c r="C59" i="11"/>
  <c r="C58" i="11"/>
  <c r="F58" i="11" s="1"/>
  <c r="C57" i="11"/>
  <c r="F57" i="11" s="1"/>
  <c r="C53" i="11"/>
  <c r="C50" i="11"/>
  <c r="C48" i="11"/>
  <c r="F48" i="11" s="1"/>
  <c r="C47" i="11"/>
  <c r="F47" i="11" s="1"/>
  <c r="C46" i="11"/>
  <c r="F46" i="11" s="1"/>
  <c r="C43" i="11"/>
  <c r="F43" i="11" s="1"/>
  <c r="C41" i="11"/>
  <c r="F41" i="11" s="1"/>
  <c r="C40" i="11"/>
  <c r="F40" i="11" s="1"/>
  <c r="C39" i="11"/>
  <c r="F39" i="11" s="1"/>
  <c r="C38" i="11"/>
  <c r="F38" i="11" s="1"/>
  <c r="C34" i="11"/>
  <c r="C32" i="11"/>
  <c r="C30" i="11"/>
  <c r="F30" i="11" s="1"/>
  <c r="C29" i="11"/>
  <c r="F29" i="11" s="1"/>
  <c r="C28" i="11"/>
  <c r="F28" i="11" s="1"/>
  <c r="C27" i="11"/>
  <c r="C26" i="11"/>
  <c r="C25" i="11"/>
  <c r="N22" i="11"/>
  <c r="C49" i="11" s="1"/>
  <c r="F49" i="11" s="1"/>
  <c r="N21" i="11"/>
  <c r="C42" i="11" s="1"/>
  <c r="N20" i="11"/>
  <c r="C54" i="11" s="1"/>
  <c r="D13" i="11"/>
  <c r="D12" i="11"/>
  <c r="D11" i="11"/>
  <c r="N10" i="11"/>
  <c r="D10" i="11"/>
  <c r="N9" i="11"/>
  <c r="D9" i="11"/>
  <c r="C33" i="11" l="1"/>
  <c r="F33" i="11" s="1"/>
  <c r="F25" i="11"/>
  <c r="D76" i="11"/>
  <c r="D74" i="11"/>
  <c r="F14" i="11" s="1"/>
  <c r="F65" i="11"/>
  <c r="E88" i="11"/>
  <c r="F16" i="11" s="1"/>
  <c r="D82" i="11"/>
  <c r="D84" i="11"/>
  <c r="D77" i="11"/>
  <c r="F59" i="11"/>
  <c r="F54" i="11"/>
  <c r="F53" i="11"/>
  <c r="E12" i="11"/>
  <c r="F12" i="11" s="1"/>
  <c r="F50" i="11"/>
  <c r="F42" i="11"/>
  <c r="E11" i="11" s="1"/>
  <c r="F11" i="11" s="1"/>
  <c r="F34" i="11"/>
  <c r="F26" i="11"/>
  <c r="F27" i="11"/>
  <c r="F32" i="11"/>
  <c r="C31" i="11"/>
  <c r="F31" i="11" s="1"/>
  <c r="E9" i="11" s="1"/>
  <c r="F9" i="11" s="1"/>
  <c r="C67" i="11"/>
  <c r="F67" i="11" s="1"/>
  <c r="C35" i="11"/>
  <c r="F35" i="11" s="1"/>
  <c r="C63" i="11"/>
  <c r="F63" i="11" s="1"/>
  <c r="E10" i="11" l="1"/>
  <c r="F10" i="11" s="1"/>
  <c r="F15" i="11"/>
  <c r="E13" i="11"/>
  <c r="F13" i="11" s="1"/>
  <c r="F17" i="11" l="1"/>
  <c r="F19" i="11" s="1"/>
  <c r="C85" i="10"/>
  <c r="B82" i="10"/>
  <c r="B81" i="10"/>
  <c r="B80" i="10"/>
  <c r="B79" i="10"/>
  <c r="B78" i="10"/>
  <c r="B78" i="9"/>
  <c r="B79" i="9"/>
  <c r="B80" i="9"/>
  <c r="B81" i="9"/>
  <c r="B82" i="9"/>
  <c r="B74" i="10"/>
  <c r="B73" i="10"/>
  <c r="B72" i="10"/>
  <c r="B71" i="10"/>
  <c r="B70" i="10"/>
  <c r="B69" i="10"/>
  <c r="B68" i="10"/>
  <c r="D64" i="10"/>
  <c r="D63" i="10"/>
  <c r="D62" i="10"/>
  <c r="D61" i="10"/>
  <c r="D60" i="10"/>
  <c r="D59" i="10"/>
  <c r="D58" i="10"/>
  <c r="D57" i="10"/>
  <c r="D56" i="10"/>
  <c r="D55" i="10"/>
  <c r="D54" i="10"/>
  <c r="D51" i="10"/>
  <c r="D50" i="10"/>
  <c r="D47" i="10"/>
  <c r="D46" i="10"/>
  <c r="D45" i="10"/>
  <c r="D44" i="10"/>
  <c r="D43" i="10"/>
  <c r="D40" i="10"/>
  <c r="D39" i="10"/>
  <c r="D38" i="10"/>
  <c r="D37" i="10"/>
  <c r="D36" i="10"/>
  <c r="D35" i="10"/>
  <c r="D32" i="10"/>
  <c r="D31" i="10"/>
  <c r="D30" i="10"/>
  <c r="D29" i="10"/>
  <c r="D28" i="10"/>
  <c r="D27" i="10"/>
  <c r="D26" i="10"/>
  <c r="D25" i="10"/>
  <c r="D24" i="10"/>
  <c r="D23" i="10"/>
  <c r="D22" i="10"/>
  <c r="D85" i="10"/>
  <c r="C82" i="10"/>
  <c r="C81" i="10"/>
  <c r="C80" i="10"/>
  <c r="D80" i="10" s="1"/>
  <c r="C79" i="10"/>
  <c r="D79" i="10" s="1"/>
  <c r="C78" i="10"/>
  <c r="C74" i="10"/>
  <c r="C73" i="10"/>
  <c r="C72" i="10"/>
  <c r="C71" i="10"/>
  <c r="D71" i="10" s="1"/>
  <c r="C70" i="10"/>
  <c r="C69" i="10"/>
  <c r="C68" i="10"/>
  <c r="D68" i="10" s="1"/>
  <c r="C64" i="10"/>
  <c r="C63" i="10"/>
  <c r="F63" i="10" s="1"/>
  <c r="C62" i="10"/>
  <c r="F62" i="10" s="1"/>
  <c r="C61" i="10"/>
  <c r="C60" i="10"/>
  <c r="F60" i="10" s="1"/>
  <c r="C59" i="10"/>
  <c r="C58" i="10"/>
  <c r="F58" i="10" s="1"/>
  <c r="C57" i="10"/>
  <c r="F57" i="10" s="1"/>
  <c r="C56" i="10"/>
  <c r="C55" i="10"/>
  <c r="F55" i="10" s="1"/>
  <c r="C54" i="10"/>
  <c r="C51" i="10"/>
  <c r="C50" i="10"/>
  <c r="C47" i="10"/>
  <c r="C45" i="10"/>
  <c r="F45" i="10" s="1"/>
  <c r="C44" i="10"/>
  <c r="C43" i="10"/>
  <c r="C39" i="10"/>
  <c r="C38" i="10"/>
  <c r="F38" i="10" s="1"/>
  <c r="C37" i="10"/>
  <c r="C36" i="10"/>
  <c r="C35" i="10"/>
  <c r="C31" i="10"/>
  <c r="F31" i="10" s="1"/>
  <c r="C30" i="10"/>
  <c r="F30" i="10" s="1"/>
  <c r="C29" i="10"/>
  <c r="F29" i="10" s="1"/>
  <c r="C27" i="10"/>
  <c r="C26" i="10"/>
  <c r="C25" i="10"/>
  <c r="C24" i="10"/>
  <c r="F24" i="10" s="1"/>
  <c r="C23" i="10"/>
  <c r="F23" i="10" s="1"/>
  <c r="C22" i="10"/>
  <c r="F22" i="10" s="1"/>
  <c r="N19" i="10"/>
  <c r="N18" i="10"/>
  <c r="C46" i="10" s="1"/>
  <c r="N17" i="10"/>
  <c r="C40" i="10" s="1"/>
  <c r="F40" i="10" s="1"/>
  <c r="F10" i="10"/>
  <c r="F9" i="10"/>
  <c r="F8" i="10"/>
  <c r="N7" i="10"/>
  <c r="F7" i="10"/>
  <c r="N6" i="10"/>
  <c r="F6" i="10"/>
  <c r="D72" i="10" l="1"/>
  <c r="D78" i="10"/>
  <c r="C32" i="10"/>
  <c r="F32" i="10" s="1"/>
  <c r="F50" i="10"/>
  <c r="F59" i="10"/>
  <c r="F27" i="10"/>
  <c r="F37" i="10"/>
  <c r="F44" i="10"/>
  <c r="G9" i="10" s="1"/>
  <c r="H9" i="10" s="1"/>
  <c r="F56" i="10"/>
  <c r="F64" i="10"/>
  <c r="C28" i="10"/>
  <c r="F28" i="10" s="1"/>
  <c r="F61" i="10"/>
  <c r="D82" i="10"/>
  <c r="E85" i="10"/>
  <c r="H13" i="10" s="1"/>
  <c r="D81" i="10"/>
  <c r="D74" i="10"/>
  <c r="D69" i="10"/>
  <c r="D73" i="10"/>
  <c r="D70" i="10"/>
  <c r="F54" i="10"/>
  <c r="F51" i="10"/>
  <c r="G10" i="10" s="1"/>
  <c r="H10" i="10" s="1"/>
  <c r="F46" i="10"/>
  <c r="F43" i="10"/>
  <c r="F47" i="10"/>
  <c r="F35" i="10"/>
  <c r="F36" i="10"/>
  <c r="F39" i="10"/>
  <c r="F25" i="10"/>
  <c r="F26" i="10"/>
  <c r="G7" i="10"/>
  <c r="H7" i="10" s="1"/>
  <c r="C85" i="9"/>
  <c r="E85" i="9" s="1"/>
  <c r="H13" i="9" s="1"/>
  <c r="B74" i="9"/>
  <c r="B73" i="9"/>
  <c r="B72" i="9"/>
  <c r="B71" i="9"/>
  <c r="B70" i="9"/>
  <c r="B69" i="9"/>
  <c r="B68" i="9"/>
  <c r="D64" i="9"/>
  <c r="D63" i="9"/>
  <c r="D62" i="9"/>
  <c r="D61" i="9"/>
  <c r="F61" i="9" s="1"/>
  <c r="D60" i="9"/>
  <c r="D59" i="9"/>
  <c r="F59" i="9" s="1"/>
  <c r="D58" i="9"/>
  <c r="D57" i="9"/>
  <c r="D56" i="9"/>
  <c r="D55" i="9"/>
  <c r="D54" i="9"/>
  <c r="D51" i="9"/>
  <c r="F51" i="9" s="1"/>
  <c r="D50" i="9"/>
  <c r="D47" i="9"/>
  <c r="F47" i="9" s="1"/>
  <c r="D46" i="9"/>
  <c r="D45" i="9"/>
  <c r="D44" i="9"/>
  <c r="D43" i="9"/>
  <c r="D40" i="9"/>
  <c r="D39" i="9"/>
  <c r="F39" i="9" s="1"/>
  <c r="D38" i="9"/>
  <c r="D37" i="9"/>
  <c r="D36" i="9"/>
  <c r="D35" i="9"/>
  <c r="D32" i="9"/>
  <c r="D31" i="9"/>
  <c r="D30" i="9"/>
  <c r="D29" i="9"/>
  <c r="D28" i="9"/>
  <c r="D27" i="9"/>
  <c r="D26" i="9"/>
  <c r="D25" i="9"/>
  <c r="D24" i="9"/>
  <c r="D23" i="9"/>
  <c r="D22" i="9"/>
  <c r="D85" i="9"/>
  <c r="C82" i="9"/>
  <c r="D82" i="9" s="1"/>
  <c r="C81" i="9"/>
  <c r="D81" i="9" s="1"/>
  <c r="C80" i="9"/>
  <c r="D80" i="9" s="1"/>
  <c r="C79" i="9"/>
  <c r="D79" i="9" s="1"/>
  <c r="C78" i="9"/>
  <c r="D78" i="9" s="1"/>
  <c r="C74" i="9"/>
  <c r="D74" i="9" s="1"/>
  <c r="C73" i="9"/>
  <c r="D73" i="9" s="1"/>
  <c r="C72" i="9"/>
  <c r="C71" i="9"/>
  <c r="D71" i="9" s="1"/>
  <c r="C70" i="9"/>
  <c r="D70" i="9" s="1"/>
  <c r="C69" i="9"/>
  <c r="C68" i="9"/>
  <c r="D68" i="9" s="1"/>
  <c r="C64" i="9"/>
  <c r="F63" i="9"/>
  <c r="C63" i="9"/>
  <c r="C62" i="9"/>
  <c r="F62" i="9" s="1"/>
  <c r="C61" i="9"/>
  <c r="C60" i="9"/>
  <c r="F60" i="9" s="1"/>
  <c r="C59" i="9"/>
  <c r="C58" i="9"/>
  <c r="F58" i="9" s="1"/>
  <c r="F57" i="9"/>
  <c r="C57" i="9"/>
  <c r="C56" i="9"/>
  <c r="F56" i="9" s="1"/>
  <c r="F55" i="9"/>
  <c r="C55" i="9"/>
  <c r="C54" i="9"/>
  <c r="F54" i="9" s="1"/>
  <c r="C51" i="9"/>
  <c r="C50" i="9"/>
  <c r="C47" i="9"/>
  <c r="C46" i="9"/>
  <c r="F45" i="9"/>
  <c r="C45" i="9"/>
  <c r="C44" i="9"/>
  <c r="C43" i="9"/>
  <c r="F43" i="9" s="1"/>
  <c r="C40" i="9"/>
  <c r="C39" i="9"/>
  <c r="C38" i="9"/>
  <c r="F38" i="9" s="1"/>
  <c r="C37" i="9"/>
  <c r="F37" i="9" s="1"/>
  <c r="C36" i="9"/>
  <c r="F36" i="9" s="1"/>
  <c r="C35" i="9"/>
  <c r="F35" i="9" s="1"/>
  <c r="C32" i="9"/>
  <c r="F32" i="9" s="1"/>
  <c r="C31" i="9"/>
  <c r="C30" i="9"/>
  <c r="F30" i="9" s="1"/>
  <c r="C29" i="9"/>
  <c r="C28" i="9"/>
  <c r="F28" i="9" s="1"/>
  <c r="C27" i="9"/>
  <c r="F27" i="9" s="1"/>
  <c r="C26" i="9"/>
  <c r="F26" i="9" s="1"/>
  <c r="C25" i="9"/>
  <c r="F25" i="9" s="1"/>
  <c r="C24" i="9"/>
  <c r="F24" i="9" s="1"/>
  <c r="C23" i="9"/>
  <c r="C22" i="9"/>
  <c r="F22" i="9" s="1"/>
  <c r="N19" i="9"/>
  <c r="N18" i="9"/>
  <c r="N17" i="9"/>
  <c r="F10" i="9"/>
  <c r="F9" i="9"/>
  <c r="F8" i="9"/>
  <c r="N7" i="9"/>
  <c r="F7" i="9"/>
  <c r="N6" i="9"/>
  <c r="E6" i="9"/>
  <c r="F6" i="9" s="1"/>
  <c r="D5" i="4"/>
  <c r="C85" i="8"/>
  <c r="B82" i="8"/>
  <c r="B81" i="8"/>
  <c r="B80" i="8"/>
  <c r="B79" i="8"/>
  <c r="B78" i="8"/>
  <c r="B74" i="8"/>
  <c r="B73" i="8"/>
  <c r="B72" i="8"/>
  <c r="B71" i="8"/>
  <c r="B70" i="8"/>
  <c r="B69" i="8"/>
  <c r="B68" i="8"/>
  <c r="D64" i="8"/>
  <c r="D63" i="8"/>
  <c r="D62" i="8"/>
  <c r="D61" i="8"/>
  <c r="D60" i="8"/>
  <c r="D59" i="8"/>
  <c r="D58" i="8"/>
  <c r="D57" i="8"/>
  <c r="D56" i="8"/>
  <c r="D55" i="8"/>
  <c r="D54" i="8"/>
  <c r="D51" i="8"/>
  <c r="F51" i="8" s="1"/>
  <c r="D50" i="8"/>
  <c r="D47" i="8"/>
  <c r="D46" i="8"/>
  <c r="D45" i="8"/>
  <c r="D44" i="8"/>
  <c r="D43" i="8"/>
  <c r="D40" i="8"/>
  <c r="D39" i="8"/>
  <c r="D38" i="8"/>
  <c r="D37" i="8"/>
  <c r="D36" i="8"/>
  <c r="D35" i="8"/>
  <c r="D32" i="8"/>
  <c r="D31" i="8"/>
  <c r="D30" i="8"/>
  <c r="D29" i="8"/>
  <c r="D28" i="8"/>
  <c r="D27" i="8"/>
  <c r="D26" i="8"/>
  <c r="D25" i="8"/>
  <c r="D24" i="8"/>
  <c r="D23" i="8"/>
  <c r="D22" i="8"/>
  <c r="E85" i="8"/>
  <c r="K13" i="8" s="1"/>
  <c r="D85" i="8"/>
  <c r="C82" i="8"/>
  <c r="C81" i="8"/>
  <c r="C80" i="8"/>
  <c r="D80" i="8" s="1"/>
  <c r="C79" i="8"/>
  <c r="C78" i="8"/>
  <c r="C74" i="8"/>
  <c r="C73" i="8"/>
  <c r="C72" i="8"/>
  <c r="D72" i="8" s="1"/>
  <c r="C71" i="8"/>
  <c r="D71" i="8" s="1"/>
  <c r="C70" i="8"/>
  <c r="C69" i="8"/>
  <c r="C68" i="8"/>
  <c r="D68" i="8" s="1"/>
  <c r="C64" i="8"/>
  <c r="F64" i="8" s="1"/>
  <c r="C63" i="8"/>
  <c r="F63" i="8" s="1"/>
  <c r="C62" i="8"/>
  <c r="F61" i="8"/>
  <c r="C61" i="8"/>
  <c r="C60" i="8"/>
  <c r="F60" i="8" s="1"/>
  <c r="C59" i="8"/>
  <c r="F59" i="8" s="1"/>
  <c r="C58" i="8"/>
  <c r="F58" i="8" s="1"/>
  <c r="F57" i="8"/>
  <c r="C57" i="8"/>
  <c r="C56" i="8"/>
  <c r="C55" i="8"/>
  <c r="C54" i="8"/>
  <c r="C51" i="8"/>
  <c r="C50" i="8"/>
  <c r="C46" i="8"/>
  <c r="C43" i="8"/>
  <c r="F43" i="8" s="1"/>
  <c r="C40" i="8"/>
  <c r="C38" i="8"/>
  <c r="F38" i="8" s="1"/>
  <c r="C37" i="8"/>
  <c r="C36" i="8"/>
  <c r="F35" i="8"/>
  <c r="C35" i="8"/>
  <c r="C32" i="8"/>
  <c r="F32" i="8" s="1"/>
  <c r="C31" i="8"/>
  <c r="F31" i="8" s="1"/>
  <c r="C30" i="8"/>
  <c r="F30" i="8" s="1"/>
  <c r="F29" i="8"/>
  <c r="C29" i="8"/>
  <c r="C28" i="8"/>
  <c r="F28" i="8" s="1"/>
  <c r="C27" i="8"/>
  <c r="C26" i="8"/>
  <c r="F26" i="8" s="1"/>
  <c r="C25" i="8"/>
  <c r="C24" i="8"/>
  <c r="F24" i="8" s="1"/>
  <c r="C23" i="8"/>
  <c r="F23" i="8" s="1"/>
  <c r="C22" i="8"/>
  <c r="F22" i="8" s="1"/>
  <c r="P19" i="8"/>
  <c r="P18" i="8"/>
  <c r="C45" i="8" s="1"/>
  <c r="F45" i="8" s="1"/>
  <c r="P17" i="8"/>
  <c r="I10" i="8"/>
  <c r="I9" i="8"/>
  <c r="I8" i="8"/>
  <c r="P7" i="8"/>
  <c r="I7" i="8"/>
  <c r="P6" i="8"/>
  <c r="I6" i="8"/>
  <c r="C85" i="7"/>
  <c r="B82" i="7"/>
  <c r="B81" i="7"/>
  <c r="B80" i="7"/>
  <c r="B79" i="7"/>
  <c r="B78" i="7"/>
  <c r="B74" i="7"/>
  <c r="B73" i="7"/>
  <c r="B72" i="7"/>
  <c r="B71" i="7"/>
  <c r="B70" i="7"/>
  <c r="B69" i="7"/>
  <c r="B68" i="7"/>
  <c r="D64" i="7"/>
  <c r="D63" i="7"/>
  <c r="D62" i="7"/>
  <c r="D61" i="7"/>
  <c r="D60" i="7"/>
  <c r="D59" i="7"/>
  <c r="D58" i="7"/>
  <c r="D57" i="7"/>
  <c r="D56" i="7"/>
  <c r="D55" i="7"/>
  <c r="D54" i="7"/>
  <c r="D51" i="7"/>
  <c r="D50" i="7"/>
  <c r="D47" i="7"/>
  <c r="D46" i="7"/>
  <c r="D45" i="7"/>
  <c r="D44" i="7"/>
  <c r="D43" i="7"/>
  <c r="D40" i="7"/>
  <c r="D39" i="7"/>
  <c r="D38" i="7"/>
  <c r="D37" i="7"/>
  <c r="D36" i="7"/>
  <c r="D35" i="7"/>
  <c r="F35" i="7" s="1"/>
  <c r="D32" i="7"/>
  <c r="F32" i="7" s="1"/>
  <c r="D31" i="7"/>
  <c r="D30" i="7"/>
  <c r="D29" i="7"/>
  <c r="F29" i="7" s="1"/>
  <c r="D28" i="7"/>
  <c r="D27" i="7"/>
  <c r="F27" i="7" s="1"/>
  <c r="D26" i="7"/>
  <c r="D25" i="7"/>
  <c r="F25" i="7" s="1"/>
  <c r="D24" i="7"/>
  <c r="F24" i="7" s="1"/>
  <c r="D23" i="7"/>
  <c r="D22" i="7"/>
  <c r="D85" i="7"/>
  <c r="E85" i="7" s="1"/>
  <c r="M13" i="7" s="1"/>
  <c r="C82" i="7"/>
  <c r="D82" i="7" s="1"/>
  <c r="C81" i="7"/>
  <c r="D81" i="7" s="1"/>
  <c r="C80" i="7"/>
  <c r="D80" i="7" s="1"/>
  <c r="C79" i="7"/>
  <c r="D79" i="7" s="1"/>
  <c r="C78" i="7"/>
  <c r="C74" i="7"/>
  <c r="C73" i="7"/>
  <c r="D73" i="7" s="1"/>
  <c r="C72" i="7"/>
  <c r="D72" i="7" s="1"/>
  <c r="C71" i="7"/>
  <c r="C70" i="7"/>
  <c r="D70" i="7" s="1"/>
  <c r="C69" i="7"/>
  <c r="D69" i="7" s="1"/>
  <c r="C68" i="7"/>
  <c r="D68" i="7" s="1"/>
  <c r="C64" i="7"/>
  <c r="F64" i="7" s="1"/>
  <c r="C63" i="7"/>
  <c r="F63" i="7" s="1"/>
  <c r="C62" i="7"/>
  <c r="F62" i="7" s="1"/>
  <c r="C61" i="7"/>
  <c r="F61" i="7" s="1"/>
  <c r="C60" i="7"/>
  <c r="F60" i="7" s="1"/>
  <c r="C59" i="7"/>
  <c r="F59" i="7" s="1"/>
  <c r="C58" i="7"/>
  <c r="F58" i="7" s="1"/>
  <c r="C57" i="7"/>
  <c r="F57" i="7" s="1"/>
  <c r="C56" i="7"/>
  <c r="C55" i="7"/>
  <c r="F55" i="7" s="1"/>
  <c r="C54" i="7"/>
  <c r="F54" i="7" s="1"/>
  <c r="C51" i="7"/>
  <c r="C50" i="7"/>
  <c r="C47" i="7"/>
  <c r="F47" i="7" s="1"/>
  <c r="C46" i="7"/>
  <c r="F46" i="7" s="1"/>
  <c r="C45" i="7"/>
  <c r="F45" i="7" s="1"/>
  <c r="C44" i="7"/>
  <c r="F44" i="7" s="1"/>
  <c r="C43" i="7"/>
  <c r="F43" i="7" s="1"/>
  <c r="C40" i="7"/>
  <c r="C39" i="7"/>
  <c r="F39" i="7" s="1"/>
  <c r="C38" i="7"/>
  <c r="F38" i="7" s="1"/>
  <c r="C37" i="7"/>
  <c r="F37" i="7" s="1"/>
  <c r="C36" i="7"/>
  <c r="I35" i="7"/>
  <c r="C35" i="7"/>
  <c r="I34" i="7"/>
  <c r="I33" i="7"/>
  <c r="C32" i="7"/>
  <c r="F31" i="7"/>
  <c r="C31" i="7"/>
  <c r="F30" i="7"/>
  <c r="C30" i="7"/>
  <c r="C29" i="7"/>
  <c r="F28" i="7"/>
  <c r="C28" i="7"/>
  <c r="C27" i="7"/>
  <c r="F26" i="7"/>
  <c r="C26" i="7"/>
  <c r="C25" i="7"/>
  <c r="C24" i="7"/>
  <c r="I23" i="7"/>
  <c r="C23" i="7"/>
  <c r="F23" i="7" s="1"/>
  <c r="I22" i="7"/>
  <c r="F22" i="7"/>
  <c r="C22" i="7"/>
  <c r="K10" i="7"/>
  <c r="K9" i="7"/>
  <c r="K8" i="7"/>
  <c r="K7" i="7"/>
  <c r="K6" i="7"/>
  <c r="D72" i="9" l="1"/>
  <c r="D79" i="8"/>
  <c r="H12" i="10"/>
  <c r="H11" i="10"/>
  <c r="G6" i="10"/>
  <c r="H6" i="10" s="1"/>
  <c r="G8" i="10"/>
  <c r="H8" i="10" s="1"/>
  <c r="H12" i="9"/>
  <c r="D69" i="9"/>
  <c r="F64" i="9"/>
  <c r="G7" i="9" s="1"/>
  <c r="H7" i="9" s="1"/>
  <c r="F50" i="9"/>
  <c r="G10" i="9" s="1"/>
  <c r="H10" i="9" s="1"/>
  <c r="F46" i="9"/>
  <c r="F44" i="9"/>
  <c r="F40" i="9"/>
  <c r="G8" i="9"/>
  <c r="H8" i="9" s="1"/>
  <c r="F31" i="9"/>
  <c r="F23" i="9"/>
  <c r="F29" i="9"/>
  <c r="G6" i="9"/>
  <c r="H6" i="9" s="1"/>
  <c r="G9" i="9"/>
  <c r="H9" i="9" s="1"/>
  <c r="D78" i="8"/>
  <c r="D82" i="8"/>
  <c r="D81" i="8"/>
  <c r="D69" i="8"/>
  <c r="D70" i="8"/>
  <c r="D73" i="8"/>
  <c r="D74" i="8"/>
  <c r="F55" i="8"/>
  <c r="F54" i="8"/>
  <c r="F56" i="8"/>
  <c r="F62" i="8"/>
  <c r="F50" i="8"/>
  <c r="J10" i="8" s="1"/>
  <c r="K10" i="8" s="1"/>
  <c r="F46" i="8"/>
  <c r="F37" i="8"/>
  <c r="F36" i="8"/>
  <c r="F40" i="8"/>
  <c r="F25" i="8"/>
  <c r="F27" i="8"/>
  <c r="J6" i="8"/>
  <c r="K6" i="8" s="1"/>
  <c r="J7" i="8"/>
  <c r="K7" i="8" s="1"/>
  <c r="C47" i="8"/>
  <c r="F47" i="8" s="1"/>
  <c r="C44" i="8"/>
  <c r="F44" i="8" s="1"/>
  <c r="J9" i="8" s="1"/>
  <c r="K9" i="8" s="1"/>
  <c r="C39" i="8"/>
  <c r="F39" i="8" s="1"/>
  <c r="D78" i="7"/>
  <c r="M12" i="7" s="1"/>
  <c r="D74" i="7"/>
  <c r="D71" i="7"/>
  <c r="L7" i="7"/>
  <c r="M7" i="7" s="1"/>
  <c r="F56" i="7"/>
  <c r="F50" i="7"/>
  <c r="L10" i="7" s="1"/>
  <c r="M10" i="7" s="1"/>
  <c r="F51" i="7"/>
  <c r="F40" i="7"/>
  <c r="F36" i="7"/>
  <c r="L6" i="7"/>
  <c r="M6" i="7" s="1"/>
  <c r="L9" i="7"/>
  <c r="M9" i="7" s="1"/>
  <c r="M11" i="7"/>
  <c r="L8" i="7"/>
  <c r="M8" i="7" s="1"/>
  <c r="H14" i="10" l="1"/>
  <c r="H16" i="10" s="1"/>
  <c r="H11" i="9"/>
  <c r="H14" i="9" s="1"/>
  <c r="H16" i="9" s="1"/>
  <c r="K12" i="8"/>
  <c r="K11" i="8"/>
  <c r="J8" i="8"/>
  <c r="K8" i="8" s="1"/>
  <c r="M14" i="7"/>
  <c r="M16" i="7" s="1"/>
  <c r="K14" i="8" l="1"/>
  <c r="K16" i="8" s="1"/>
  <c r="D4" i="4"/>
  <c r="D6" i="4"/>
  <c r="D7" i="4"/>
  <c r="D3" i="4"/>
  <c r="B8" i="4"/>
  <c r="D8" i="4" l="1"/>
</calcChain>
</file>

<file path=xl/sharedStrings.xml><?xml version="1.0" encoding="utf-8"?>
<sst xmlns="http://schemas.openxmlformats.org/spreadsheetml/2006/main" count="963" uniqueCount="143">
  <si>
    <t>Aree Omogenee</t>
  </si>
  <si>
    <t>MQ Complessivi</t>
  </si>
  <si>
    <t>Prezzo mensile al MQ (€/MQ)</t>
  </si>
  <si>
    <t>Prezzo mensile  Totale (€)</t>
  </si>
  <si>
    <t>Frequenza</t>
  </si>
  <si>
    <t>Interventi al mese</t>
  </si>
  <si>
    <t>Uso Ufficio</t>
  </si>
  <si>
    <t>GG - 2 volte al giorno</t>
  </si>
  <si>
    <t>Uso Aperto al Pubblico e Guardiania</t>
  </si>
  <si>
    <t>GGG - 3 volte al giorno</t>
  </si>
  <si>
    <t>Uso Magazzino / Archivio</t>
  </si>
  <si>
    <t>G -  giornaliera</t>
  </si>
  <si>
    <t>Aree esterne - balconi</t>
  </si>
  <si>
    <t>1S - 1 volta alla settimana</t>
  </si>
  <si>
    <t>Servizi igienici</t>
  </si>
  <si>
    <t>2S -  2 volte a settimana</t>
  </si>
  <si>
    <t>Pulizia occasionale – Interventi da effettuare ogni qualvolta occorra</t>
  </si>
  <si>
    <t>3S -  3 volte a settimana</t>
  </si>
  <si>
    <t>Interventi di Sanificazione, Disinfezione, Derattizzazione e Disinfestazione e Deblattizzazione</t>
  </si>
  <si>
    <t>4S -  4 volte a settimana</t>
  </si>
  <si>
    <t xml:space="preserve">Presidio di pulizia </t>
  </si>
  <si>
    <t>5S -  5 volte a settimana</t>
  </si>
  <si>
    <t>Importo mensile</t>
  </si>
  <si>
    <t>6S -  6 volte a settimana</t>
  </si>
  <si>
    <t>Numero di mesi del servizio</t>
  </si>
  <si>
    <t>Q -  quindicinale</t>
  </si>
  <si>
    <t>M -  mensile</t>
  </si>
  <si>
    <t xml:space="preserve">T -  trimestrale </t>
  </si>
  <si>
    <t>SE -  semestrale</t>
  </si>
  <si>
    <t>A -  annuale</t>
  </si>
  <si>
    <t>Nulla</t>
  </si>
  <si>
    <t>Area Omogenea Locali adibiti ad uso Ufficio</t>
  </si>
  <si>
    <t>N°interventi al mese</t>
  </si>
  <si>
    <t>Prezzo a MQ X Intervento</t>
  </si>
  <si>
    <t>Coeff di riparametrazione sup.</t>
  </si>
  <si>
    <t>Prezzo mensile al MQ</t>
  </si>
  <si>
    <t>Spazzatura di tutti i pavimenti delle stanze, corridoi, anticamere, vani con passaggio di panno umido con prodotti idonei nonché lavaggio e smacchiatura dove necessario</t>
  </si>
  <si>
    <t>Spolveratura, riordino e pulitura con appropriati prodotti disinfettanti di scrivanie, sedie e di tutti i piani dei mobili dell’Ufficio 
Svuotatura dei cestini e dei contenitori. Raccolta differenziata, trasporto del materiale di rifiuto nei luoghi prestabiliti e smaltimento secondo il calendario (giorni e orari) indicato dal Comune</t>
  </si>
  <si>
    <t>Spolveratura mediante aspirapolvere elettrico degli arredi, delle scaffalature di ogni tipo, librerie, degli impianti e delle guide delle finestre</t>
  </si>
  <si>
    <t>Deragnatura</t>
  </si>
  <si>
    <t>Lavaggio di tutta la pavimentazione interna, inclusi i battiscopa
Eliminazione impronte e residui sui vetri delle porte d’ingresso, incluse le maniglie</t>
  </si>
  <si>
    <t>Pulizia ad umido e sanificazione con prodotto disinfettante dei punti di contatto comune (tutti gli apparecchi telefonici, gli interruttori, le maniglie, le pulsantiere, ecc)
Pulizia dei computer, video e delle tastiere con specifici prodotti e sistemi di aria compressa
Lavaggio cestini</t>
  </si>
  <si>
    <t>Pulitura e smacchiatura con prodotti idonei delle pareti verticali dei mobili e delle porte</t>
  </si>
  <si>
    <t>Lavaggio delle superfici vetrate interne ed esterne delle finestre, portefinestre, porte d’ingresso e specchi escluso la parete vetrata comprensivo della pulizia degli infissi</t>
  </si>
  <si>
    <t xml:space="preserve">Pulizia e smacchiatura dei pavimenti a fondo con strumenti meccanici previa rimozione accurata delle scrivanie, dei tavoli ed ogni altro mobile facilmente spostabile al fine di effettuare una accurata pulizia del pavimento sottostante ai mobili stessi. Deve essere posta particolare attenzione nello spostamento dei cavi </t>
  </si>
  <si>
    <t>Pulizia e smacchiatura delle pareti lavabili e dei soffitti in maniera tale da non danneggiare le tinteggiature e le vernici</t>
  </si>
  <si>
    <t>Detersione e disinfezione di tutti i mobili dell’ufficio (parti esterne)</t>
  </si>
  <si>
    <t>Area Omogenea Locali adibiti a magazzino - archivi – c.e.d.</t>
  </si>
  <si>
    <t>N°gg al mese</t>
  </si>
  <si>
    <t xml:space="preserve">Spazzatura dei pavimenti con passaggio di panno umido </t>
  </si>
  <si>
    <t>Lavaggio del pavimento</t>
  </si>
  <si>
    <t>Spolveratura mediante aspirapolvere elettrico delle scaffalature e dei ripiani,
nelle finestre vasistas e nei muri antistanti</t>
  </si>
  <si>
    <t xml:space="preserve">Pulitura delle apparecchiature elettroniche, meccaniche ed informatiche </t>
  </si>
  <si>
    <t>Pulizia dei pavimenti a fondo con strumenti meccanici</t>
  </si>
  <si>
    <t>Detersione e disinfezione di tutti i mobili e scaffali del magazzino ( Parti esterne)</t>
  </si>
  <si>
    <t>Area Omogenea Aree esterne - balconi</t>
  </si>
  <si>
    <t>Spazzatura dei balconi e delle superfici esterne
Spazzatura elle scale esterne e dello spazio antistante l'accesso e rimozione dei detriti accumulati</t>
  </si>
  <si>
    <t>Pulitura e lavaggio con macchinari adatti dei balconi e superfici esterne</t>
  </si>
  <si>
    <t>Pulizia serrande e tapparelle esterne</t>
  </si>
  <si>
    <t>Pulitura accurata dei balconi, intercapedini praticabili con asportazione del materiale accumulato. Pulizia delle griglie di scolo per il deflusso dell’acqua piovana e relativi pozzetti</t>
  </si>
  <si>
    <t>Rimozione da tutte le aree esterne di materiale vegetale ed animale (esempio muschio, erbe, guano) con macchinari, strumentiadatti e prodotti idoneei.</t>
  </si>
  <si>
    <t>Area Omogenea Servizi igienici</t>
  </si>
  <si>
    <t>Pulizia accurata dei bagni, specchi, gabinetti e di tutte le attrezzature conteute nei servizi igenici con disinfezione di tutte le superfici e delle maioliche dei pavimenti.
Reintegro di carta asciugamani, carta igienica, disinfettanti, saponi, sacchetti per i rifiuti, profumatori, ecc.
Svuotatura dei cestini per la carta e dei cestini per assorbenti igenici femminili e reintegro dei sacchetti.</t>
  </si>
  <si>
    <t>Lavaggio, disinfezione e sanificazione accurata dei sanitari, delle maioliche, dei pavimenti e delle pareti; disincrostazione degli idrosanitari, delle rubinetterie e delleattrezzature contenute nei servizi 
Lavaggio dei cestini per la carta e dei cestini per assorbenti igenici femminili.</t>
  </si>
  <si>
    <t>Area Omogenea Locali aperti al pubblico e guardiania</t>
  </si>
  <si>
    <t xml:space="preserve">Pulizia ad umido e sanificazione con prodotto disinfettante dei punti di contatto comune (tutti gli apparecchi telefonici, gli interruttori, le maniglie, le pulsantiere, ecc)
Pulizia dei computer, video e delle tastiere con specifici prodotti e sistemi di aria compressa
Lavaggio cestini </t>
  </si>
  <si>
    <t>Dettaglio numero di interventi stimati per sede - PULIZIA OCCASIONALE</t>
  </si>
  <si>
    <t>Dettaglio mq di interesse stimati per sede - PULIZIA OCCASIONALE</t>
  </si>
  <si>
    <r>
      <t>Pulizia occasionale – Interventi da effettuare ogni qualvolta occorra</t>
    </r>
    <r>
      <rPr>
        <sz val="11"/>
        <color theme="0"/>
        <rFont val="Arial"/>
        <family val="2"/>
      </rPr>
      <t>:</t>
    </r>
  </si>
  <si>
    <t>Prezzo a MQ</t>
  </si>
  <si>
    <t>MQ COMPLESSIVI</t>
  </si>
  <si>
    <t>Totale</t>
  </si>
  <si>
    <t>Sgombero neve e ghiaccio limitatamente al passaggio per le persone e delle auto nel cortile e nei tratti di suolo ad uso privato e pubblico (marciapiedi, rampe e simili) immediatamente antistanti l’immobile con spargimento di sale su dette superfici</t>
  </si>
  <si>
    <t>Pulitura di scritte sulle pareti interne mediante tinteggiatura analoga a quella esistente</t>
  </si>
  <si>
    <t>Lavaggio delle superfici vetrate esterne all'edificio con apposite attrezzature</t>
  </si>
  <si>
    <t>Spolveratura mediante aspirazione con prolunghe ed accessori dei controsoffitti e di tutti gli apparecchi illuminanti e pulizia con prodotti disinfettanti</t>
  </si>
  <si>
    <t>Spolveratura mediante aspirapolvere elettrico, di tutti i tappeti, moquettes, zerbini, guide, divani, poltrone e tendaggi</t>
  </si>
  <si>
    <t>Aspirazione e lavaggio delle stoffe delle sedie e poltroncine anche con macchine ad estrazione.
Smontaggio, lavaggio e rimontaggio delle tende in tessuto</t>
  </si>
  <si>
    <t>Interventi straordinari di sanificazione da espletarsi su richiesta in materia di contenimento e gestione dell’emergenza epidemiologica da Covid 19</t>
  </si>
  <si>
    <t>Dettaglio numero di interventi stimati per sede</t>
  </si>
  <si>
    <t>Dettaglio mq di interesse stimati per sede</t>
  </si>
  <si>
    <t>Derattizzazione si intende il complesso di procedimenti e operazioni di disinfestazione atti a determinare o la distruzione completa oppure la sensibile riduzione del numero della popolazione dei ratti o dei topi</t>
  </si>
  <si>
    <t>Disinfestazione (soppressione di piccoli animali) si intende il complesso di procedimenti e operazioni atti a distruggere piccoli   animali,   in particolare di   pulci,   formiche, mosche e moscerini, zanzare, pappadaci, scorpioni, zecche , lepisme ed altri artropodi, sia perché parassiti, vettori o riserve di agenti infettivi sia   perché    molesti    e    specie vegetali non desiderate.</t>
  </si>
  <si>
    <t>Disinfezione (distruzione di microrganismi patogeni finalizzata a rendere sani determinati ambienti confinati e aree di pertinenza)</t>
  </si>
  <si>
    <t xml:space="preserve">Sanificazione (pulizia, disinfezione, disinfestazione e controllo delle condizioni del microclima finalizzata a rendere sani determinati ambienti interni) </t>
  </si>
  <si>
    <t>Deblattizzazione si intende il complesso di procedimenti e operazioni di disinfestazione atti a determinare o la distruzione completa oppure la riduzione del numero della popolazione degli infestanti della famiglia dei blattoidei (blatte e scarafaggi) all'interno ed all'esterno degll'immobile</t>
  </si>
  <si>
    <t>Presidio di Pulizia</t>
  </si>
  <si>
    <t>Numero persone</t>
  </si>
  <si>
    <t>Prezzo orario (€/h) 
per persona</t>
  </si>
  <si>
    <t>Ore mese</t>
  </si>
  <si>
    <t xml:space="preserve">Totale </t>
  </si>
  <si>
    <t>Importo totale offerto</t>
  </si>
  <si>
    <t>Dettaglio numero di interventi stimati per sede - INTERVENTI DI SANIFICAZIONE, DISINFEZIONE, DERATTIZZAZIONE E DISINFESTAZIONE E DEBLATTIZZAZIONE</t>
  </si>
  <si>
    <t>Dettaglio mq di interesse stimati per sede - INTERVENTI DI SANIFICAZIONE, DISINFEZIONE, DERATTIZZAZIONE E DISINFESTAZIONE E DEBLATTIZZAZIONE</t>
  </si>
  <si>
    <t>Regione</t>
  </si>
  <si>
    <t>Liguria</t>
  </si>
  <si>
    <t>Emilia Romagna</t>
  </si>
  <si>
    <t>Veneto</t>
  </si>
  <si>
    <t>Trentino Alto Adige</t>
  </si>
  <si>
    <t>Friuli Venezia Giulia</t>
  </si>
  <si>
    <t>Importo complessivo (al netto di IVA)</t>
  </si>
  <si>
    <t>Sconto applicato in %</t>
  </si>
  <si>
    <t>Costi della manodopera inclusi nell'importo totale complessivo dell'offerta e non soggetto a ribasso
(ai sensi dell’art. 108, comma 9, del D.Lgs. 36/2023) (€)</t>
  </si>
  <si>
    <t>Importo regione a Base d'asta € 
(al netto di IVA)</t>
  </si>
  <si>
    <t>Importo regione con sconto offerto 
(al netto di IVA)</t>
  </si>
  <si>
    <t>Costi aziendali relativi alla salute ed alla sicurezza sui luoghi di lavoro inclusi nell'importo totale complessivo dell'offerta e non soggetti a ribasso (ai sensi dell’art. 108, comma 9, del D.Lgs. 36/2023) (€)</t>
  </si>
  <si>
    <t>BOLOGNA</t>
  </si>
  <si>
    <t>FERRARA</t>
  </si>
  <si>
    <t>FORLI' CESENA</t>
  </si>
  <si>
    <t>PARMA</t>
  </si>
  <si>
    <t>PIACENZA</t>
  </si>
  <si>
    <t>RAVENNA</t>
  </si>
  <si>
    <t>REGGIO EMILIA</t>
  </si>
  <si>
    <t>MODENA</t>
  </si>
  <si>
    <t>RIMINI</t>
  </si>
  <si>
    <t>REGIONE EMILIA ROMAGNA</t>
  </si>
  <si>
    <t>VENEZIA</t>
  </si>
  <si>
    <t>Belluno</t>
  </si>
  <si>
    <t>Rovigo</t>
  </si>
  <si>
    <t>Verona</t>
  </si>
  <si>
    <t>Vicenza</t>
  </si>
  <si>
    <t>Treviso</t>
  </si>
  <si>
    <t xml:space="preserve">Padova </t>
  </si>
  <si>
    <t>REGIONE VENETO</t>
  </si>
  <si>
    <t>GORIZIA</t>
  </si>
  <si>
    <t>TRIESTE</t>
  </si>
  <si>
    <t>UDINE</t>
  </si>
  <si>
    <t>Pordenone</t>
  </si>
  <si>
    <t>REGIONE FRIULI VENEZIA GIULIA</t>
  </si>
  <si>
    <t>Genova</t>
  </si>
  <si>
    <t>Imperia</t>
  </si>
  <si>
    <t>La Spezia</t>
  </si>
  <si>
    <t>Savona</t>
  </si>
  <si>
    <t>REGIONE LIGURIA</t>
  </si>
  <si>
    <t>BOLZANO</t>
  </si>
  <si>
    <t>TRENTO</t>
  </si>
  <si>
    <t>REGIONE TRENTINO</t>
  </si>
  <si>
    <t>Offerta Economica Lotto n.1- CIG A03E2D3547</t>
  </si>
  <si>
    <t xml:space="preserve">ALLEGATO ALL'OFFERTA ECONOMICA                 </t>
  </si>
  <si>
    <t xml:space="preserve">ALLEGATO ALL'OFFERTA ECONOMICA                               </t>
  </si>
  <si>
    <t xml:space="preserve">ALLEGATO ALL'OFFERTA ECONOMICA             </t>
  </si>
  <si>
    <t xml:space="preserve">ALLEGATO ALL'OFFERTA ECONOMICA                          </t>
  </si>
  <si>
    <t xml:space="preserve">ALLEGATO ALL'OFFERTA ECONOMICA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</si>
</sst>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 _€_-;\-* #,##0.00\ _€_-;_-* &quot;-&quot;??\ _€_-;_-@_-"/>
    <numFmt numFmtId="164" formatCode="_-* #,##0.00\ &quot;€&quot;_-;\-* #,##0.00\ &quot;€&quot;_-;_-* &quot;-&quot;??\ &quot;€&quot;_-;_-@"/>
    <numFmt numFmtId="165" formatCode="_-* #,##0.00\ _€_-;\-* #,##0.00\ _€_-;_-* &quot;-&quot;??\ _€_-;_-@"/>
    <numFmt numFmtId="166" formatCode="#,##0_ ;\-#,##0\ "/>
    <numFmt numFmtId="167" formatCode="[$-410]General"/>
    <numFmt numFmtId="168" formatCode="_-* #,##0.00_-;\-* #,##0.00_-;_-* &quot;-&quot;??_-;_-@_-"/>
    <numFmt numFmtId="169" formatCode="#,##0.000"/>
    <numFmt numFmtId="170" formatCode="0.000%"/>
  </numFmts>
  <fonts count="20" x14ac:knownFonts="1">
    <font>
      <sz val="11"/>
      <color theme="1"/>
      <name val="Calibri"/>
    </font>
    <font>
      <sz val="11"/>
      <color theme="1"/>
      <name val="Calibri"/>
      <family val="2"/>
      <scheme val="minor"/>
    </font>
    <font>
      <sz val="30"/>
      <color theme="1"/>
      <name val="Arial"/>
      <family val="2"/>
    </font>
    <font>
      <sz val="11"/>
      <color theme="1"/>
      <name val="Arial"/>
      <family val="2"/>
    </font>
    <font>
      <b/>
      <sz val="16"/>
      <color theme="1"/>
      <name val="Arial"/>
      <family val="2"/>
    </font>
    <font>
      <sz val="11"/>
      <color theme="1"/>
      <name val="Calibri"/>
      <family val="2"/>
    </font>
    <font>
      <b/>
      <sz val="11"/>
      <color theme="0"/>
      <name val="Arial"/>
      <family val="2"/>
    </font>
    <font>
      <b/>
      <sz val="11"/>
      <color rgb="FFFFFFFF"/>
      <name val="Arial"/>
      <family val="2"/>
    </font>
    <font>
      <i/>
      <sz val="11"/>
      <color rgb="FF000000"/>
      <name val="Arial"/>
      <family val="2"/>
    </font>
    <font>
      <sz val="11"/>
      <color rgb="FF000000"/>
      <name val="Arial"/>
      <family val="2"/>
    </font>
    <font>
      <b/>
      <sz val="11"/>
      <color theme="1"/>
      <name val="Arial"/>
      <family val="2"/>
    </font>
    <font>
      <b/>
      <sz val="11"/>
      <color rgb="FF000000"/>
      <name val="Arial"/>
      <family val="2"/>
    </font>
    <font>
      <sz val="11"/>
      <color theme="0"/>
      <name val="Arial"/>
      <family val="2"/>
    </font>
    <font>
      <sz val="11"/>
      <color theme="1"/>
      <name val="Calibri"/>
      <family val="2"/>
    </font>
    <font>
      <b/>
      <u/>
      <sz val="10"/>
      <name val="Arial"/>
      <family val="2"/>
    </font>
    <font>
      <sz val="10"/>
      <color theme="1"/>
      <name val="Arial"/>
      <family val="2"/>
    </font>
    <font>
      <b/>
      <sz val="10"/>
      <name val="Arial"/>
      <family val="2"/>
    </font>
    <font>
      <sz val="10"/>
      <name val="Arial"/>
      <family val="2"/>
    </font>
    <font>
      <b/>
      <sz val="10"/>
      <color theme="1"/>
      <name val="Arial"/>
      <family val="2"/>
    </font>
    <font>
      <sz val="11"/>
      <color rgb="FFFF0000"/>
      <name val="Arial"/>
      <family val="2"/>
    </font>
  </fonts>
  <fills count="7">
    <fill>
      <patternFill patternType="none"/>
    </fill>
    <fill>
      <patternFill patternType="gray125"/>
    </fill>
    <fill>
      <patternFill patternType="solid">
        <fgColor rgb="FF0070C0"/>
        <bgColor rgb="FF0070C0"/>
      </patternFill>
    </fill>
    <fill>
      <patternFill patternType="solid">
        <fgColor theme="5" tint="0.79998168889431442"/>
        <bgColor rgb="FF00B0F0"/>
      </patternFill>
    </fill>
    <fill>
      <patternFill patternType="solid">
        <fgColor rgb="FF92D050"/>
        <bgColor rgb="FF92D050"/>
      </patternFill>
    </fill>
    <fill>
      <patternFill patternType="solid">
        <fgColor theme="5" tint="0.79998168889431442"/>
        <bgColor indexed="64"/>
      </patternFill>
    </fill>
    <fill>
      <patternFill patternType="solid">
        <fgColor theme="0" tint="-4.9989318521683403E-2"/>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style="medium">
        <color rgb="FF000000"/>
      </bottom>
      <diagonal/>
    </border>
    <border>
      <left style="thin">
        <color rgb="FF000000"/>
      </left>
      <right style="medium">
        <color rgb="FF000000"/>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style="thin">
        <color rgb="FF000000"/>
      </right>
      <top/>
      <bottom style="medium">
        <color rgb="FF000000"/>
      </bottom>
      <diagonal/>
    </border>
    <border>
      <left/>
      <right/>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medium">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rgb="FF000000"/>
      </left>
      <right/>
      <top/>
      <bottom/>
      <diagonal/>
    </border>
    <border>
      <left style="thin">
        <color indexed="64"/>
      </left>
      <right/>
      <top style="thin">
        <color indexed="64"/>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7">
    <xf numFmtId="0" fontId="0" fillId="0" borderId="0"/>
    <xf numFmtId="44" fontId="5" fillId="0" borderId="0" applyFont="0" applyFill="0" applyBorder="0" applyAlignment="0" applyProtection="0"/>
    <xf numFmtId="43" fontId="13" fillId="0" borderId="0" applyFont="0" applyFill="0" applyBorder="0" applyAlignment="0" applyProtection="0"/>
    <xf numFmtId="0" fontId="5" fillId="0" borderId="0"/>
    <xf numFmtId="0" fontId="1" fillId="0" borderId="0"/>
    <xf numFmtId="43" fontId="1" fillId="0" borderId="0" applyFont="0" applyFill="0" applyBorder="0" applyAlignment="0" applyProtection="0"/>
    <xf numFmtId="168" fontId="1" fillId="0" borderId="0" applyFont="0" applyFill="0" applyBorder="0" applyAlignment="0" applyProtection="0"/>
  </cellStyleXfs>
  <cellXfs count="212">
    <xf numFmtId="0" fontId="0" fillId="0" borderId="0" xfId="0"/>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19" xfId="0" applyFont="1" applyFill="1" applyBorder="1" applyAlignment="1">
      <alignment horizontal="center" vertical="center" wrapText="1"/>
    </xf>
    <xf numFmtId="44" fontId="10" fillId="0" borderId="25" xfId="1" applyFont="1" applyBorder="1" applyAlignment="1">
      <alignment horizontal="center" vertical="center"/>
    </xf>
    <xf numFmtId="0" fontId="11" fillId="3" borderId="29" xfId="0" applyFont="1" applyFill="1" applyBorder="1" applyAlignment="1">
      <alignment horizontal="center" vertical="center" wrapText="1"/>
    </xf>
    <xf numFmtId="44" fontId="10" fillId="0" borderId="30" xfId="1" applyFont="1" applyBorder="1" applyAlignment="1">
      <alignment horizontal="center" vertical="center"/>
    </xf>
    <xf numFmtId="44" fontId="10" fillId="0" borderId="0" xfId="1" applyFont="1" applyFill="1" applyBorder="1" applyAlignment="1">
      <alignment horizontal="center" vertical="center"/>
    </xf>
    <xf numFmtId="0" fontId="11" fillId="3" borderId="35" xfId="0" applyFont="1" applyFill="1" applyBorder="1" applyAlignment="1">
      <alignment horizontal="center" vertical="center" wrapText="1"/>
    </xf>
    <xf numFmtId="0" fontId="11" fillId="3" borderId="39" xfId="0" applyFont="1" applyFill="1" applyBorder="1" applyAlignment="1">
      <alignment horizontal="center" vertical="center" wrapText="1"/>
    </xf>
    <xf numFmtId="0" fontId="2" fillId="0" borderId="2" xfId="0" applyFont="1" applyBorder="1" applyAlignment="1">
      <alignment horizontal="center" vertical="center"/>
    </xf>
    <xf numFmtId="44" fontId="3" fillId="0" borderId="0" xfId="1" applyFont="1" applyFill="1" applyAlignment="1"/>
    <xf numFmtId="44" fontId="0" fillId="0" borderId="0" xfId="1" applyFont="1" applyBorder="1" applyAlignment="1"/>
    <xf numFmtId="0" fontId="3" fillId="0" borderId="0" xfId="3" applyFont="1" applyAlignment="1"/>
    <xf numFmtId="0" fontId="3" fillId="0" borderId="0" xfId="3" applyFont="1" applyFill="1" applyAlignment="1"/>
    <xf numFmtId="0" fontId="3" fillId="0" borderId="0" xfId="3" applyFont="1" applyFill="1" applyBorder="1" applyAlignment="1"/>
    <xf numFmtId="0" fontId="6" fillId="2" borderId="4" xfId="3" applyFont="1" applyFill="1" applyBorder="1" applyAlignment="1">
      <alignment vertical="center" wrapText="1"/>
    </xf>
    <xf numFmtId="0" fontId="6" fillId="2" borderId="5" xfId="3" applyFont="1" applyFill="1" applyBorder="1" applyAlignment="1">
      <alignment horizontal="center" vertical="center" wrapText="1"/>
    </xf>
    <xf numFmtId="0" fontId="6" fillId="2" borderId="4"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8" fillId="0" borderId="0" xfId="3" applyFont="1" applyFill="1" applyAlignment="1">
      <alignment horizontal="left" vertical="top"/>
    </xf>
    <xf numFmtId="0" fontId="9" fillId="0" borderId="4" xfId="3" applyFont="1" applyBorder="1" applyAlignment="1">
      <alignment vertical="center" wrapText="1"/>
    </xf>
    <xf numFmtId="4" fontId="3" fillId="0" borderId="5" xfId="3" applyNumberFormat="1" applyFont="1" applyBorder="1" applyAlignment="1">
      <alignment horizontal="center" vertical="center"/>
    </xf>
    <xf numFmtId="4" fontId="9" fillId="0" borderId="5" xfId="3" applyNumberFormat="1" applyFont="1" applyFill="1" applyBorder="1" applyAlignment="1">
      <alignment horizontal="center" vertical="center" wrapText="1"/>
    </xf>
    <xf numFmtId="164" fontId="9" fillId="0" borderId="4" xfId="3" applyNumberFormat="1" applyFont="1" applyBorder="1" applyAlignment="1">
      <alignment vertical="center" wrapText="1"/>
    </xf>
    <xf numFmtId="164" fontId="8" fillId="0" borderId="0" xfId="3" applyNumberFormat="1" applyFont="1" applyFill="1" applyBorder="1" applyAlignment="1">
      <alignment horizontal="left" vertical="top"/>
    </xf>
    <xf numFmtId="0" fontId="3" fillId="0" borderId="0" xfId="3" applyFont="1" applyFill="1"/>
    <xf numFmtId="0" fontId="8" fillId="0" borderId="0" xfId="3" applyFont="1" applyFill="1" applyBorder="1" applyAlignment="1">
      <alignment horizontal="left" vertical="center"/>
    </xf>
    <xf numFmtId="0" fontId="8" fillId="0" borderId="0" xfId="3" applyFont="1" applyFill="1" applyAlignment="1">
      <alignment horizontal="left" vertical="center"/>
    </xf>
    <xf numFmtId="0" fontId="9" fillId="0" borderId="5" xfId="3" applyFont="1" applyBorder="1" applyAlignment="1">
      <alignment vertical="center" wrapText="1"/>
    </xf>
    <xf numFmtId="4" fontId="3" fillId="0" borderId="5" xfId="3" applyNumberFormat="1" applyFont="1" applyFill="1" applyBorder="1" applyAlignment="1">
      <alignment horizontal="center" vertical="center"/>
    </xf>
    <xf numFmtId="164" fontId="9" fillId="0" borderId="5" xfId="3" applyNumberFormat="1" applyFont="1" applyBorder="1" applyAlignment="1">
      <alignment vertical="center" wrapText="1"/>
    </xf>
    <xf numFmtId="164" fontId="3" fillId="0" borderId="0" xfId="3" applyNumberFormat="1" applyFont="1" applyFill="1" applyAlignment="1"/>
    <xf numFmtId="0" fontId="9" fillId="0" borderId="0" xfId="3" applyFont="1" applyBorder="1" applyAlignment="1">
      <alignment vertical="center" wrapText="1"/>
    </xf>
    <xf numFmtId="0" fontId="9" fillId="0" borderId="10" xfId="3" applyFont="1" applyFill="1" applyBorder="1" applyAlignment="1">
      <alignment vertical="center" wrapText="1"/>
    </xf>
    <xf numFmtId="164" fontId="9" fillId="0" borderId="11" xfId="3" applyNumberFormat="1" applyFont="1" applyFill="1" applyBorder="1" applyAlignment="1">
      <alignment vertical="center" wrapText="1"/>
    </xf>
    <xf numFmtId="0" fontId="9" fillId="0" borderId="0" xfId="3" applyFont="1" applyFill="1" applyBorder="1" applyAlignment="1">
      <alignment vertical="center" wrapText="1"/>
    </xf>
    <xf numFmtId="164" fontId="9" fillId="0" borderId="12" xfId="3" applyNumberFormat="1" applyFont="1" applyFill="1" applyBorder="1" applyAlignment="1">
      <alignment vertical="center" wrapText="1"/>
    </xf>
    <xf numFmtId="0" fontId="9" fillId="0" borderId="5" xfId="3" applyFont="1" applyFill="1" applyBorder="1" applyAlignment="1">
      <alignment horizontal="justify" vertical="center" wrapText="1"/>
    </xf>
    <xf numFmtId="164" fontId="9" fillId="0" borderId="11" xfId="3" applyNumberFormat="1" applyFont="1" applyBorder="1" applyAlignment="1">
      <alignment vertical="center" wrapText="1"/>
    </xf>
    <xf numFmtId="165" fontId="3" fillId="0" borderId="0" xfId="3" applyNumberFormat="1" applyFont="1"/>
    <xf numFmtId="0" fontId="10" fillId="0" borderId="4" xfId="3" applyFont="1" applyBorder="1" applyAlignment="1">
      <alignment vertical="center" wrapText="1"/>
    </xf>
    <xf numFmtId="164" fontId="10" fillId="0" borderId="11" xfId="3" applyNumberFormat="1" applyFont="1" applyBorder="1" applyAlignment="1">
      <alignment vertical="center"/>
    </xf>
    <xf numFmtId="0" fontId="10" fillId="0" borderId="5" xfId="3" applyFont="1" applyBorder="1" applyAlignment="1">
      <alignment vertical="center" wrapText="1"/>
    </xf>
    <xf numFmtId="166" fontId="10" fillId="0" borderId="13" xfId="3" applyNumberFormat="1" applyFont="1" applyBorder="1" applyAlignment="1">
      <alignment vertical="center"/>
    </xf>
    <xf numFmtId="164" fontId="10" fillId="0" borderId="13" xfId="3" applyNumberFormat="1" applyFont="1" applyBorder="1" applyAlignment="1">
      <alignment vertical="center"/>
    </xf>
    <xf numFmtId="165" fontId="10" fillId="0" borderId="0" xfId="3" applyNumberFormat="1" applyFont="1"/>
    <xf numFmtId="0" fontId="10" fillId="0" borderId="0" xfId="3" applyFont="1" applyBorder="1"/>
    <xf numFmtId="0" fontId="3" fillId="0" borderId="0" xfId="3" applyFont="1" applyFill="1" applyBorder="1" applyAlignment="1">
      <alignment vertical="center" wrapText="1"/>
    </xf>
    <xf numFmtId="0" fontId="6" fillId="0" borderId="0" xfId="3" applyFont="1" applyAlignment="1">
      <alignment horizontal="center" vertical="center" wrapText="1"/>
    </xf>
    <xf numFmtId="0" fontId="11" fillId="0" borderId="0" xfId="3" applyFont="1" applyAlignment="1">
      <alignment horizontal="center" vertical="center" wrapText="1"/>
    </xf>
    <xf numFmtId="0" fontId="11" fillId="0" borderId="0" xfId="3" applyFont="1" applyFill="1" applyAlignment="1">
      <alignment horizontal="center" vertical="center" wrapText="1"/>
    </xf>
    <xf numFmtId="0" fontId="6" fillId="2" borderId="4" xfId="3" applyFont="1" applyFill="1" applyBorder="1" applyAlignment="1">
      <alignment horizontal="left" vertical="center" wrapText="1"/>
    </xf>
    <xf numFmtId="0" fontId="6" fillId="2" borderId="17" xfId="3" applyFont="1" applyFill="1" applyBorder="1" applyAlignment="1">
      <alignment horizontal="center" vertical="center" wrapText="1"/>
    </xf>
    <xf numFmtId="0" fontId="6" fillId="2" borderId="6" xfId="3" applyFont="1" applyFill="1" applyBorder="1" applyAlignment="1">
      <alignment vertical="center" wrapText="1"/>
    </xf>
    <xf numFmtId="0" fontId="6" fillId="2" borderId="7" xfId="3" applyFont="1" applyFill="1" applyBorder="1" applyAlignment="1">
      <alignment vertical="center" wrapText="1"/>
    </xf>
    <xf numFmtId="0" fontId="8" fillId="0" borderId="0" xfId="3" applyFont="1" applyAlignment="1">
      <alignment vertical="center"/>
    </xf>
    <xf numFmtId="2" fontId="8" fillId="0" borderId="0" xfId="3" applyNumberFormat="1" applyFont="1" applyAlignment="1">
      <alignment horizontal="right" vertical="center"/>
    </xf>
    <xf numFmtId="0" fontId="9" fillId="0" borderId="4" xfId="3" applyFont="1" applyBorder="1" applyAlignment="1">
      <alignment horizontal="justify" vertical="center" wrapText="1"/>
    </xf>
    <xf numFmtId="0" fontId="11" fillId="4" borderId="4" xfId="3" applyFont="1" applyFill="1" applyBorder="1" applyAlignment="1">
      <alignment horizontal="center" vertical="center" wrapText="1"/>
    </xf>
    <xf numFmtId="0" fontId="11" fillId="0" borderId="4" xfId="3" applyFont="1" applyBorder="1" applyAlignment="1">
      <alignment horizontal="center" vertical="center" wrapText="1"/>
    </xf>
    <xf numFmtId="0" fontId="11" fillId="0" borderId="17" xfId="3" applyFont="1" applyBorder="1" applyAlignment="1">
      <alignment horizontal="center" vertical="center" wrapText="1"/>
    </xf>
    <xf numFmtId="0" fontId="8" fillId="0" borderId="8" xfId="3" applyFont="1" applyBorder="1" applyAlignment="1">
      <alignment horizontal="left" vertical="center"/>
    </xf>
    <xf numFmtId="1" fontId="8" fillId="0" borderId="9" xfId="3" applyNumberFormat="1" applyFont="1" applyBorder="1" applyAlignment="1">
      <alignment horizontal="right" vertical="center"/>
    </xf>
    <xf numFmtId="0" fontId="9" fillId="0" borderId="5" xfId="3" applyFont="1" applyBorder="1" applyAlignment="1">
      <alignment horizontal="justify" vertical="center" wrapText="1"/>
    </xf>
    <xf numFmtId="0" fontId="3" fillId="0" borderId="0" xfId="3" applyFont="1"/>
    <xf numFmtId="0" fontId="11" fillId="0" borderId="5" xfId="3" applyFont="1" applyBorder="1" applyAlignment="1">
      <alignment horizontal="center" vertical="center" wrapText="1"/>
    </xf>
    <xf numFmtId="0" fontId="11" fillId="0" borderId="18" xfId="3" applyFont="1" applyBorder="1" applyAlignment="1">
      <alignment horizontal="center" vertical="center" wrapText="1"/>
    </xf>
    <xf numFmtId="0" fontId="6" fillId="0" borderId="0" xfId="3" applyFont="1" applyFill="1" applyAlignment="1">
      <alignment horizontal="center" vertical="center" wrapText="1"/>
    </xf>
    <xf numFmtId="0" fontId="3" fillId="0" borderId="0" xfId="3" applyFont="1" applyAlignment="1">
      <alignment horizontal="justify"/>
    </xf>
    <xf numFmtId="0" fontId="3" fillId="0" borderId="0" xfId="3" applyFont="1" applyAlignment="1">
      <alignment horizontal="center"/>
    </xf>
    <xf numFmtId="2" fontId="8" fillId="0" borderId="9" xfId="3" applyNumberFormat="1" applyFont="1" applyBorder="1" applyAlignment="1">
      <alignment horizontal="right" vertical="center"/>
    </xf>
    <xf numFmtId="0" fontId="6" fillId="2" borderId="17" xfId="3" applyFont="1" applyFill="1" applyBorder="1" applyAlignment="1">
      <alignment horizontal="justify" vertical="center" wrapText="1"/>
    </xf>
    <xf numFmtId="0" fontId="8" fillId="0" borderId="14" xfId="3" applyFont="1" applyBorder="1" applyAlignment="1">
      <alignment horizontal="left" vertical="center"/>
    </xf>
    <xf numFmtId="0" fontId="9" fillId="0" borderId="18" xfId="3" applyFont="1" applyBorder="1" applyAlignment="1">
      <alignment horizontal="justify" vertical="center" wrapText="1"/>
    </xf>
    <xf numFmtId="0" fontId="11" fillId="4" borderId="5" xfId="3" applyFont="1" applyFill="1" applyBorder="1" applyAlignment="1">
      <alignment horizontal="center" vertical="center" wrapText="1"/>
    </xf>
    <xf numFmtId="0" fontId="8" fillId="0" borderId="15" xfId="3" applyFont="1" applyBorder="1" applyAlignment="1">
      <alignment vertical="center"/>
    </xf>
    <xf numFmtId="2" fontId="8" fillId="0" borderId="16" xfId="3" applyNumberFormat="1" applyFont="1" applyBorder="1" applyAlignment="1">
      <alignment horizontal="right" vertical="center"/>
    </xf>
    <xf numFmtId="167" fontId="10" fillId="4" borderId="19" xfId="3" applyNumberFormat="1" applyFont="1" applyFill="1" applyBorder="1" applyAlignment="1">
      <alignment horizontal="center" vertical="center" wrapText="1"/>
    </xf>
    <xf numFmtId="0" fontId="6" fillId="2" borderId="4" xfId="3" applyFont="1" applyFill="1" applyBorder="1" applyAlignment="1">
      <alignment horizontal="justify" vertical="center" wrapText="1"/>
    </xf>
    <xf numFmtId="0" fontId="9" fillId="0" borderId="17" xfId="3" applyFont="1" applyBorder="1" applyAlignment="1">
      <alignment horizontal="justify" vertical="center" wrapText="1"/>
    </xf>
    <xf numFmtId="0" fontId="9" fillId="0" borderId="0" xfId="3" applyFont="1" applyFill="1" applyBorder="1" applyAlignment="1">
      <alignment horizontal="justify" vertical="center" wrapText="1"/>
    </xf>
    <xf numFmtId="0" fontId="11" fillId="0" borderId="0" xfId="3" applyFont="1" applyFill="1" applyBorder="1" applyAlignment="1">
      <alignment horizontal="center" vertical="center" wrapText="1"/>
    </xf>
    <xf numFmtId="0" fontId="11" fillId="0" borderId="0" xfId="3" applyFont="1" applyBorder="1" applyAlignment="1">
      <alignment horizontal="center" vertical="center" wrapText="1"/>
    </xf>
    <xf numFmtId="0" fontId="6" fillId="2" borderId="6" xfId="3" applyFont="1" applyFill="1" applyBorder="1" applyAlignment="1">
      <alignment horizontal="justify" vertical="center" wrapText="1"/>
    </xf>
    <xf numFmtId="0" fontId="6" fillId="2" borderId="22" xfId="3" applyFont="1" applyFill="1" applyBorder="1" applyAlignment="1">
      <alignment horizontal="center" vertical="center"/>
    </xf>
    <xf numFmtId="0" fontId="6" fillId="2" borderId="23" xfId="3" applyFont="1" applyFill="1" applyBorder="1" applyAlignment="1">
      <alignment horizontal="center" vertical="center"/>
    </xf>
    <xf numFmtId="0" fontId="6" fillId="2" borderId="33" xfId="3" applyFont="1" applyFill="1" applyBorder="1" applyAlignment="1">
      <alignment horizontal="center" vertical="center" wrapText="1"/>
    </xf>
    <xf numFmtId="0" fontId="6" fillId="2" borderId="34" xfId="3" applyFont="1" applyFill="1" applyBorder="1" applyAlignment="1">
      <alignment horizontal="center" vertical="center" wrapText="1"/>
    </xf>
    <xf numFmtId="0" fontId="6" fillId="2" borderId="42" xfId="3" applyFont="1" applyFill="1" applyBorder="1" applyAlignment="1">
      <alignment horizontal="center" vertical="center" wrapText="1"/>
    </xf>
    <xf numFmtId="0" fontId="6" fillId="2" borderId="49" xfId="3" applyFont="1" applyFill="1" applyBorder="1" applyAlignment="1">
      <alignment horizontal="center" vertical="center" wrapText="1"/>
    </xf>
    <xf numFmtId="0" fontId="9" fillId="0" borderId="8" xfId="3" applyFont="1" applyBorder="1" applyAlignment="1">
      <alignment horizontal="justify" vertical="center" wrapText="1"/>
    </xf>
    <xf numFmtId="4" fontId="10" fillId="4" borderId="19" xfId="3" applyNumberFormat="1" applyFont="1" applyFill="1" applyBorder="1" applyAlignment="1">
      <alignment horizontal="center" vertical="center"/>
    </xf>
    <xf numFmtId="0" fontId="3" fillId="0" borderId="26" xfId="3" applyFont="1" applyBorder="1" applyAlignment="1">
      <alignment horizontal="center" vertical="center"/>
    </xf>
    <xf numFmtId="0" fontId="10" fillId="0" borderId="27" xfId="3" applyFont="1" applyBorder="1" applyAlignment="1">
      <alignment horizontal="center" vertical="center"/>
    </xf>
    <xf numFmtId="0" fontId="3" fillId="0" borderId="27" xfId="3" applyFont="1" applyBorder="1" applyAlignment="1">
      <alignment horizontal="center" vertical="center"/>
    </xf>
    <xf numFmtId="4" fontId="3" fillId="0" borderId="26" xfId="3" applyNumberFormat="1" applyFont="1" applyFill="1" applyBorder="1" applyAlignment="1">
      <alignment horizontal="center" vertical="center"/>
    </xf>
    <xf numFmtId="4" fontId="3" fillId="0" borderId="27" xfId="3" applyNumberFormat="1" applyFont="1" applyFill="1" applyBorder="1" applyAlignment="1">
      <alignment horizontal="center" vertical="center"/>
    </xf>
    <xf numFmtId="4" fontId="3" fillId="0" borderId="27" xfId="3" applyNumberFormat="1" applyFont="1" applyBorder="1" applyAlignment="1">
      <alignment horizontal="center" vertical="center"/>
    </xf>
    <xf numFmtId="167" fontId="9" fillId="0" borderId="28" xfId="3" applyNumberFormat="1" applyFont="1" applyBorder="1" applyAlignment="1">
      <alignment horizontal="justify" vertical="center" wrapText="1"/>
    </xf>
    <xf numFmtId="4" fontId="10" fillId="4" borderId="35" xfId="3" applyNumberFormat="1" applyFont="1" applyFill="1" applyBorder="1" applyAlignment="1">
      <alignment horizontal="center" vertical="center"/>
    </xf>
    <xf numFmtId="0" fontId="3" fillId="0" borderId="31" xfId="3" applyFont="1" applyBorder="1" applyAlignment="1">
      <alignment horizontal="center" vertical="center"/>
    </xf>
    <xf numFmtId="0" fontId="3" fillId="0" borderId="32" xfId="3" applyFont="1" applyBorder="1" applyAlignment="1">
      <alignment horizontal="center" vertical="center"/>
    </xf>
    <xf numFmtId="4" fontId="3" fillId="0" borderId="31" xfId="3" applyNumberFormat="1" applyFont="1" applyFill="1" applyBorder="1" applyAlignment="1">
      <alignment horizontal="center" vertical="center"/>
    </xf>
    <xf numFmtId="4" fontId="3" fillId="0" borderId="32" xfId="3" applyNumberFormat="1" applyFont="1" applyFill="1" applyBorder="1" applyAlignment="1">
      <alignment horizontal="center" vertical="center"/>
    </xf>
    <xf numFmtId="4" fontId="3" fillId="0" borderId="32" xfId="3" applyNumberFormat="1" applyFont="1" applyBorder="1" applyAlignment="1">
      <alignment horizontal="center" vertical="center"/>
    </xf>
    <xf numFmtId="167" fontId="9" fillId="0" borderId="0" xfId="3" applyNumberFormat="1" applyFont="1" applyFill="1" applyBorder="1" applyAlignment="1">
      <alignment horizontal="justify" vertical="center" wrapText="1"/>
    </xf>
    <xf numFmtId="0" fontId="11" fillId="0" borderId="0" xfId="3" applyFont="1" applyFill="1" applyBorder="1" applyAlignment="1">
      <alignment horizontal="justify" vertical="center" wrapText="1"/>
    </xf>
    <xf numFmtId="4" fontId="10" fillId="0" borderId="0" xfId="3" applyNumberFormat="1" applyFont="1" applyFill="1" applyBorder="1" applyAlignment="1">
      <alignment horizontal="center" vertical="center"/>
    </xf>
    <xf numFmtId="0" fontId="3" fillId="0" borderId="0" xfId="3" applyFont="1" applyBorder="1" applyAlignment="1">
      <alignment horizontal="center" vertical="center"/>
    </xf>
    <xf numFmtId="4" fontId="3" fillId="0" borderId="0" xfId="3" applyNumberFormat="1" applyFont="1" applyFill="1" applyBorder="1" applyAlignment="1">
      <alignment horizontal="center" vertical="center"/>
    </xf>
    <xf numFmtId="4" fontId="3" fillId="0" borderId="0" xfId="3" applyNumberFormat="1" applyFont="1" applyBorder="1" applyAlignment="1">
      <alignment horizontal="center" vertical="center"/>
    </xf>
    <xf numFmtId="0" fontId="9" fillId="0" borderId="15" xfId="3" applyFont="1" applyBorder="1" applyAlignment="1">
      <alignment horizontal="justify" vertical="center" wrapText="1"/>
    </xf>
    <xf numFmtId="0" fontId="6" fillId="2" borderId="36" xfId="3" applyFont="1" applyFill="1" applyBorder="1" applyAlignment="1">
      <alignment horizontal="center" vertical="center" wrapText="1"/>
    </xf>
    <xf numFmtId="0" fontId="6" fillId="2" borderId="37" xfId="3" applyFont="1" applyFill="1" applyBorder="1" applyAlignment="1">
      <alignment horizontal="center" vertical="center" wrapText="1"/>
    </xf>
    <xf numFmtId="0" fontId="6" fillId="2" borderId="6" xfId="3" applyFont="1" applyFill="1" applyBorder="1" applyAlignment="1">
      <alignment horizontal="center" vertical="center" wrapText="1"/>
    </xf>
    <xf numFmtId="0" fontId="6" fillId="2" borderId="23" xfId="3" applyFont="1" applyFill="1" applyBorder="1" applyAlignment="1">
      <alignment horizontal="center" vertical="center" wrapText="1"/>
    </xf>
    <xf numFmtId="0" fontId="9" fillId="0" borderId="15" xfId="3" applyFont="1" applyFill="1" applyBorder="1" applyAlignment="1">
      <alignment horizontal="justify" vertical="center" wrapText="1"/>
    </xf>
    <xf numFmtId="0" fontId="9" fillId="0" borderId="38" xfId="3" applyFont="1" applyFill="1" applyBorder="1" applyAlignment="1">
      <alignment horizontal="center" vertical="center" wrapText="1"/>
    </xf>
    <xf numFmtId="0" fontId="3" fillId="0" borderId="15" xfId="3" applyFont="1" applyFill="1" applyBorder="1" applyAlignment="1">
      <alignment horizontal="center" vertical="center"/>
    </xf>
    <xf numFmtId="169" fontId="16" fillId="5" borderId="50" xfId="4" applyNumberFormat="1" applyFont="1" applyFill="1" applyBorder="1" applyAlignment="1" applyProtection="1">
      <alignment vertical="center"/>
      <protection locked="0"/>
    </xf>
    <xf numFmtId="0" fontId="17" fillId="0" borderId="0" xfId="4" applyFont="1" applyAlignment="1" applyProtection="1">
      <alignment vertical="center"/>
    </xf>
    <xf numFmtId="0" fontId="2" fillId="0" borderId="2" xfId="0" applyFont="1" applyBorder="1" applyAlignment="1">
      <alignment horizontal="center" vertical="center"/>
    </xf>
    <xf numFmtId="0" fontId="3" fillId="0" borderId="32" xfId="3" applyFont="1" applyFill="1" applyBorder="1" applyAlignment="1">
      <alignment horizontal="center" vertical="center"/>
    </xf>
    <xf numFmtId="0" fontId="10" fillId="0" borderId="51" xfId="3" applyFont="1" applyBorder="1" applyAlignment="1">
      <alignment horizontal="center" vertical="center" wrapText="1"/>
    </xf>
    <xf numFmtId="0" fontId="10" fillId="0" borderId="0" xfId="3" applyFont="1" applyBorder="1" applyAlignment="1">
      <alignment horizontal="center" vertical="center" wrapText="1"/>
    </xf>
    <xf numFmtId="164" fontId="10" fillId="0" borderId="51" xfId="3" applyNumberFormat="1" applyFont="1" applyBorder="1" applyAlignment="1">
      <alignment vertical="center"/>
    </xf>
    <xf numFmtId="164" fontId="10" fillId="0" borderId="0" xfId="3" applyNumberFormat="1" applyFont="1" applyBorder="1" applyAlignment="1">
      <alignment vertical="center"/>
    </xf>
    <xf numFmtId="0" fontId="3" fillId="0" borderId="0" xfId="3" applyFont="1" applyFill="1" applyBorder="1" applyAlignment="1">
      <alignment horizontal="center" vertical="center" wrapText="1"/>
    </xf>
    <xf numFmtId="164" fontId="10" fillId="0" borderId="0" xfId="3" applyNumberFormat="1" applyFont="1" applyBorder="1"/>
    <xf numFmtId="0" fontId="3" fillId="0" borderId="0" xfId="3" applyFont="1" applyBorder="1" applyAlignment="1"/>
    <xf numFmtId="165" fontId="10" fillId="0" borderId="0" xfId="3" applyNumberFormat="1" applyFont="1" applyFill="1"/>
    <xf numFmtId="167" fontId="10" fillId="4" borderId="16" xfId="3" applyNumberFormat="1" applyFont="1" applyFill="1" applyBorder="1" applyAlignment="1">
      <alignment horizontal="center" vertical="center" wrapText="1"/>
    </xf>
    <xf numFmtId="0" fontId="3" fillId="0" borderId="0" xfId="3" applyFont="1" applyFill="1" applyAlignment="1">
      <alignment horizontal="justify"/>
    </xf>
    <xf numFmtId="0" fontId="6" fillId="2" borderId="43" xfId="3" applyFont="1" applyFill="1" applyBorder="1" applyAlignment="1">
      <alignment horizontal="center" vertical="center" wrapText="1"/>
    </xf>
    <xf numFmtId="0" fontId="6" fillId="2" borderId="44" xfId="3" applyFont="1" applyFill="1" applyBorder="1" applyAlignment="1">
      <alignment horizontal="center" vertical="center" wrapText="1"/>
    </xf>
    <xf numFmtId="0" fontId="6" fillId="2" borderId="48" xfId="3" applyFont="1" applyFill="1" applyBorder="1" applyAlignment="1">
      <alignment horizontal="center" vertical="center" wrapText="1"/>
    </xf>
    <xf numFmtId="0" fontId="5" fillId="0" borderId="26" xfId="3" applyFont="1" applyBorder="1" applyAlignment="1">
      <alignment horizontal="center" vertical="center"/>
    </xf>
    <xf numFmtId="0" fontId="5" fillId="0" borderId="27" xfId="3" applyFont="1" applyBorder="1" applyAlignment="1">
      <alignment horizontal="center" vertical="center"/>
    </xf>
    <xf numFmtId="0" fontId="5" fillId="0" borderId="45" xfId="3" applyFont="1" applyBorder="1" applyAlignment="1">
      <alignment horizontal="center" vertical="center"/>
    </xf>
    <xf numFmtId="0" fontId="5" fillId="0" borderId="45" xfId="3" applyFont="1" applyFill="1" applyBorder="1" applyAlignment="1">
      <alignment horizontal="center" vertical="center"/>
    </xf>
    <xf numFmtId="4" fontId="5" fillId="0" borderId="26" xfId="3" applyNumberFormat="1" applyFont="1" applyFill="1" applyBorder="1" applyAlignment="1">
      <alignment horizontal="center" vertical="center"/>
    </xf>
    <xf numFmtId="4" fontId="5" fillId="0" borderId="27"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5" fillId="0" borderId="31" xfId="3" applyFont="1" applyBorder="1" applyAlignment="1">
      <alignment horizontal="center" vertical="center"/>
    </xf>
    <xf numFmtId="0" fontId="5" fillId="0" borderId="32" xfId="3" applyFont="1" applyBorder="1" applyAlignment="1">
      <alignment horizontal="center" vertical="center"/>
    </xf>
    <xf numFmtId="0" fontId="5" fillId="0" borderId="46" xfId="3" applyFont="1" applyBorder="1" applyAlignment="1">
      <alignment horizontal="center" vertical="center"/>
    </xf>
    <xf numFmtId="4" fontId="5" fillId="0" borderId="31" xfId="3" applyNumberFormat="1" applyFont="1" applyFill="1" applyBorder="1" applyAlignment="1">
      <alignment horizontal="center" vertical="center"/>
    </xf>
    <xf numFmtId="4" fontId="5" fillId="0" borderId="32" xfId="3" applyNumberFormat="1" applyFont="1" applyFill="1" applyBorder="1" applyAlignment="1">
      <alignment horizontal="center" vertical="center"/>
    </xf>
    <xf numFmtId="4" fontId="5" fillId="0" borderId="52" xfId="3" applyNumberFormat="1" applyFont="1" applyFill="1" applyBorder="1" applyAlignment="1">
      <alignment horizontal="center" vertical="center"/>
    </xf>
    <xf numFmtId="0" fontId="10" fillId="0" borderId="0" xfId="3" applyFont="1" applyFill="1" applyBorder="1" applyAlignment="1">
      <alignment horizontal="center" vertical="center"/>
    </xf>
    <xf numFmtId="0" fontId="6" fillId="2" borderId="41" xfId="3" applyFont="1" applyFill="1" applyBorder="1" applyAlignment="1">
      <alignment horizontal="center" vertical="center" wrapText="1"/>
    </xf>
    <xf numFmtId="4" fontId="10" fillId="4" borderId="47" xfId="3" applyNumberFormat="1" applyFont="1" applyFill="1" applyBorder="1" applyAlignment="1">
      <alignment horizontal="center" vertical="center"/>
    </xf>
    <xf numFmtId="4" fontId="5" fillId="0" borderId="33" xfId="3" applyNumberFormat="1" applyFont="1" applyFill="1" applyBorder="1" applyAlignment="1">
      <alignment horizontal="center" vertical="center"/>
    </xf>
    <xf numFmtId="4" fontId="5" fillId="0" borderId="34" xfId="3" applyNumberFormat="1" applyFont="1" applyFill="1" applyBorder="1" applyAlignment="1">
      <alignment horizontal="center" vertical="center"/>
    </xf>
    <xf numFmtId="0" fontId="6" fillId="2" borderId="22" xfId="3" applyFont="1" applyFill="1" applyBorder="1" applyAlignment="1">
      <alignment horizontal="center" vertical="center" wrapText="1"/>
    </xf>
    <xf numFmtId="0" fontId="3" fillId="0" borderId="35" xfId="3" applyFont="1" applyFill="1" applyBorder="1" applyAlignment="1">
      <alignment horizontal="center" vertical="center"/>
    </xf>
    <xf numFmtId="170" fontId="16" fillId="5" borderId="50" xfId="4" applyNumberFormat="1" applyFont="1" applyFill="1" applyBorder="1" applyAlignment="1" applyProtection="1">
      <alignment horizontal="center" vertical="center"/>
      <protection locked="0"/>
    </xf>
    <xf numFmtId="0" fontId="11" fillId="0" borderId="0" xfId="3" applyFont="1" applyFill="1" applyBorder="1" applyAlignment="1">
      <alignment vertical="center" wrapText="1"/>
    </xf>
    <xf numFmtId="0" fontId="6" fillId="2" borderId="24" xfId="3" applyFont="1" applyFill="1" applyBorder="1" applyAlignment="1">
      <alignment horizontal="center" vertical="center" wrapText="1"/>
    </xf>
    <xf numFmtId="0" fontId="5" fillId="0" borderId="0" xfId="3" applyFont="1" applyAlignment="1"/>
    <xf numFmtId="0" fontId="5" fillId="0" borderId="26" xfId="3" applyFont="1" applyFill="1" applyBorder="1" applyAlignment="1">
      <alignment horizontal="center" vertical="center"/>
    </xf>
    <xf numFmtId="0" fontId="5" fillId="0" borderId="31" xfId="3" applyFont="1" applyFill="1" applyBorder="1" applyAlignment="1">
      <alignment horizontal="center" vertical="center"/>
    </xf>
    <xf numFmtId="44" fontId="0" fillId="0" borderId="0" xfId="1" applyFont="1" applyAlignment="1"/>
    <xf numFmtId="44" fontId="3" fillId="0" borderId="0" xfId="3" applyNumberFormat="1" applyFont="1" applyFill="1" applyBorder="1" applyAlignment="1"/>
    <xf numFmtId="166" fontId="10" fillId="0" borderId="53" xfId="3" applyNumberFormat="1" applyFont="1" applyBorder="1" applyAlignment="1">
      <alignment vertical="center"/>
    </xf>
    <xf numFmtId="164" fontId="10" fillId="0" borderId="13" xfId="3" applyNumberFormat="1" applyFont="1" applyFill="1" applyBorder="1" applyAlignment="1">
      <alignment vertical="center"/>
    </xf>
    <xf numFmtId="0" fontId="10" fillId="0" borderId="0" xfId="3" applyFont="1" applyFill="1" applyBorder="1"/>
    <xf numFmtId="0" fontId="19" fillId="0" borderId="0" xfId="3" applyFont="1" applyFill="1" applyBorder="1" applyAlignment="1">
      <alignment vertical="center" wrapText="1"/>
    </xf>
    <xf numFmtId="0" fontId="5" fillId="0" borderId="27" xfId="3" applyFont="1" applyFill="1" applyBorder="1" applyAlignment="1">
      <alignment horizontal="center" vertical="center"/>
    </xf>
    <xf numFmtId="0" fontId="5" fillId="0" borderId="32" xfId="3" applyFont="1" applyFill="1" applyBorder="1" applyAlignment="1">
      <alignment horizontal="center" vertical="center"/>
    </xf>
    <xf numFmtId="0" fontId="10" fillId="0" borderId="40" xfId="3" applyFont="1" applyBorder="1" applyAlignment="1">
      <alignment horizontal="center" vertical="center" wrapText="1"/>
    </xf>
    <xf numFmtId="164" fontId="10" fillId="0" borderId="0" xfId="3" applyNumberFormat="1" applyFont="1" applyFill="1" applyBorder="1" applyAlignment="1">
      <alignment vertical="center"/>
    </xf>
    <xf numFmtId="0" fontId="14" fillId="6" borderId="20" xfId="4" applyFont="1" applyFill="1" applyBorder="1" applyAlignment="1" applyProtection="1">
      <alignment horizontal="center" vertical="center" wrapText="1"/>
    </xf>
    <xf numFmtId="0" fontId="14" fillId="6" borderId="41" xfId="4" applyFont="1" applyFill="1" applyBorder="1" applyAlignment="1" applyProtection="1">
      <alignment horizontal="center" vertical="center" wrapText="1"/>
    </xf>
    <xf numFmtId="0" fontId="14" fillId="6" borderId="21" xfId="4" applyFont="1" applyFill="1" applyBorder="1" applyAlignment="1" applyProtection="1">
      <alignment horizontal="center" vertical="center" wrapText="1"/>
    </xf>
    <xf numFmtId="0" fontId="11" fillId="0" borderId="20" xfId="3" applyFont="1" applyFill="1" applyBorder="1" applyAlignment="1">
      <alignment horizontal="center" vertical="center" wrapText="1"/>
    </xf>
    <xf numFmtId="0" fontId="11" fillId="0" borderId="41" xfId="3" applyFont="1" applyFill="1" applyBorder="1" applyAlignment="1">
      <alignment horizontal="center" vertical="center" wrapText="1"/>
    </xf>
    <xf numFmtId="0" fontId="11" fillId="0" borderId="21" xfId="3" applyFont="1" applyFill="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0" xfId="3" applyFont="1" applyFill="1" applyBorder="1" applyAlignment="1">
      <alignment horizontal="center" vertical="center" wrapText="1"/>
    </xf>
    <xf numFmtId="0" fontId="11" fillId="0" borderId="49" xfId="3" applyFont="1" applyFill="1" applyBorder="1" applyAlignment="1">
      <alignment horizontal="center" vertical="center" wrapText="1"/>
    </xf>
    <xf numFmtId="0" fontId="11" fillId="0" borderId="44" xfId="3" applyFont="1" applyFill="1" applyBorder="1" applyAlignment="1">
      <alignment horizontal="center" vertical="center" wrapText="1"/>
    </xf>
    <xf numFmtId="0" fontId="4" fillId="0" borderId="1" xfId="3" applyFont="1" applyBorder="1" applyAlignment="1">
      <alignment horizontal="center" vertical="center" wrapText="1"/>
    </xf>
    <xf numFmtId="0" fontId="4" fillId="0" borderId="2" xfId="3" applyFont="1" applyBorder="1" applyAlignment="1">
      <alignment horizontal="center" vertical="center" wrapText="1"/>
    </xf>
    <xf numFmtId="0" fontId="4" fillId="0" borderId="3" xfId="3" applyFont="1" applyBorder="1" applyAlignment="1">
      <alignment horizontal="center" vertical="center" wrapText="1"/>
    </xf>
    <xf numFmtId="4" fontId="5" fillId="0" borderId="45" xfId="3" applyNumberFormat="1" applyFont="1" applyFill="1" applyBorder="1" applyAlignment="1">
      <alignment vertical="center"/>
    </xf>
    <xf numFmtId="4" fontId="5" fillId="0" borderId="46" xfId="3" applyNumberFormat="1" applyFont="1" applyFill="1" applyBorder="1" applyAlignment="1">
      <alignment vertical="center"/>
    </xf>
    <xf numFmtId="4" fontId="5" fillId="0" borderId="27" xfId="3" applyNumberFormat="1" applyFont="1" applyFill="1" applyBorder="1" applyAlignment="1">
      <alignment vertical="center"/>
    </xf>
    <xf numFmtId="4" fontId="5" fillId="0" borderId="32" xfId="3" applyNumberFormat="1" applyFont="1" applyFill="1" applyBorder="1" applyAlignment="1">
      <alignment vertical="center"/>
    </xf>
    <xf numFmtId="0" fontId="5" fillId="0" borderId="0" xfId="3" applyFont="1" applyBorder="1" applyAlignment="1">
      <alignment horizontal="center" vertical="center"/>
    </xf>
    <xf numFmtId="0" fontId="5" fillId="0" borderId="54" xfId="3" applyFont="1" applyBorder="1" applyAlignment="1">
      <alignment horizontal="center" vertical="center"/>
    </xf>
    <xf numFmtId="4" fontId="5" fillId="0" borderId="55" xfId="3" applyNumberFormat="1" applyFont="1" applyFill="1" applyBorder="1" applyAlignment="1">
      <alignment horizontal="center" vertical="center"/>
    </xf>
    <xf numFmtId="0" fontId="5" fillId="0" borderId="56" xfId="3" applyFont="1" applyBorder="1" applyAlignment="1">
      <alignment horizontal="center" vertical="center"/>
    </xf>
    <xf numFmtId="0" fontId="5" fillId="0" borderId="57" xfId="3" applyFont="1" applyBorder="1" applyAlignment="1">
      <alignment horizontal="center" vertical="center"/>
    </xf>
    <xf numFmtId="0" fontId="6" fillId="2" borderId="58" xfId="3" applyFont="1" applyFill="1" applyBorder="1" applyAlignment="1">
      <alignment horizontal="center" vertical="center" wrapText="1"/>
    </xf>
    <xf numFmtId="4" fontId="5" fillId="0" borderId="27" xfId="3" applyNumberFormat="1" applyFont="1" applyBorder="1" applyAlignment="1">
      <alignment horizontal="center" vertical="center"/>
    </xf>
    <xf numFmtId="4" fontId="5" fillId="0" borderId="32" xfId="3" applyNumberFormat="1" applyFont="1" applyBorder="1" applyAlignment="1">
      <alignment horizontal="center" vertical="center"/>
    </xf>
    <xf numFmtId="0" fontId="18" fillId="0" borderId="27" xfId="0" applyFont="1" applyBorder="1" applyAlignment="1" applyProtection="1">
      <alignment horizontal="center" vertical="center"/>
    </xf>
    <xf numFmtId="0" fontId="15" fillId="0" borderId="0" xfId="0" applyFont="1" applyProtection="1"/>
    <xf numFmtId="0" fontId="18" fillId="0" borderId="27" xfId="0" applyFont="1" applyBorder="1" applyAlignment="1" applyProtection="1">
      <alignment horizontal="center" vertical="center" wrapText="1"/>
    </xf>
    <xf numFmtId="0" fontId="5" fillId="0" borderId="0" xfId="0" applyFont="1" applyAlignment="1" applyProtection="1">
      <alignment horizontal="center" vertical="center"/>
    </xf>
    <xf numFmtId="43" fontId="15" fillId="0" borderId="27" xfId="2" applyFont="1" applyBorder="1" applyProtection="1"/>
    <xf numFmtId="43" fontId="15" fillId="0" borderId="27" xfId="0" applyNumberFormat="1" applyFont="1" applyBorder="1" applyProtection="1"/>
    <xf numFmtId="0" fontId="5" fillId="0" borderId="27" xfId="0" applyFont="1" applyBorder="1" applyAlignment="1" applyProtection="1">
      <alignment horizontal="center" vertical="center"/>
    </xf>
    <xf numFmtId="0" fontId="15" fillId="0" borderId="50" xfId="0" applyFont="1" applyFill="1" applyBorder="1" applyProtection="1"/>
    <xf numFmtId="43" fontId="18" fillId="0" borderId="50" xfId="0" applyNumberFormat="1" applyFont="1" applyBorder="1" applyProtection="1"/>
  </cellXfs>
  <cellStyles count="7">
    <cellStyle name="Migliaia" xfId="2" builtinId="3"/>
    <cellStyle name="Migliaia 2" xfId="6" xr:uid="{00000000-0005-0000-0000-00002F000000}"/>
    <cellStyle name="Migliaia 3" xfId="5" xr:uid="{00000000-0005-0000-0000-000030000000}"/>
    <cellStyle name="Normale" xfId="0" builtinId="0"/>
    <cellStyle name="Normale 2" xfId="3" xr:uid="{1CF92827-558C-4DE0-97B8-39C6D6E577C1}"/>
    <cellStyle name="Normale 3" xfId="4" xr:uid="{00000000-0005-0000-0000-00003200000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532AE-3D9A-46BF-B9D3-87DDD513AEF2}">
  <dimension ref="A1:E13"/>
  <sheetViews>
    <sheetView workbookViewId="0">
      <selection activeCell="H11" sqref="H11"/>
    </sheetView>
  </sheetViews>
  <sheetFormatPr defaultColWidth="8.88671875" defaultRowHeight="13.2" x14ac:dyDescent="0.25"/>
  <cols>
    <col min="1" max="1" width="31.6640625" style="204" bestFit="1" customWidth="1"/>
    <col min="2" max="2" width="40.5546875" style="204" bestFit="1" customWidth="1"/>
    <col min="3" max="3" width="18.88671875" style="204" bestFit="1" customWidth="1"/>
    <col min="4" max="4" width="37.5546875" style="204" customWidth="1"/>
    <col min="5" max="16384" width="8.88671875" style="204"/>
  </cols>
  <sheetData>
    <row r="1" spans="1:5" ht="47.4" customHeight="1" x14ac:dyDescent="0.25">
      <c r="A1" s="203" t="s">
        <v>137</v>
      </c>
      <c r="B1" s="203"/>
      <c r="C1" s="203"/>
      <c r="D1" s="203"/>
    </row>
    <row r="2" spans="1:5" ht="27" thickBot="1" x14ac:dyDescent="0.3">
      <c r="A2" s="205" t="s">
        <v>94</v>
      </c>
      <c r="B2" s="205" t="s">
        <v>103</v>
      </c>
      <c r="C2" s="205" t="s">
        <v>101</v>
      </c>
      <c r="D2" s="205" t="s">
        <v>104</v>
      </c>
    </row>
    <row r="3" spans="1:5" ht="15" thickBot="1" x14ac:dyDescent="0.3">
      <c r="A3" s="206" t="s">
        <v>95</v>
      </c>
      <c r="B3" s="207">
        <v>330949.09000000003</v>
      </c>
      <c r="C3" s="157"/>
      <c r="D3" s="208">
        <f>B3-(B3*C3)</f>
        <v>330949.09000000003</v>
      </c>
    </row>
    <row r="4" spans="1:5" ht="15" thickBot="1" x14ac:dyDescent="0.3">
      <c r="A4" s="209" t="s">
        <v>96</v>
      </c>
      <c r="B4" s="207">
        <v>969416.78</v>
      </c>
      <c r="C4" s="157"/>
      <c r="D4" s="208">
        <f t="shared" ref="D4:D7" si="0">B4-(B4*C4)</f>
        <v>969416.78</v>
      </c>
    </row>
    <row r="5" spans="1:5" ht="15" thickBot="1" x14ac:dyDescent="0.3">
      <c r="A5" s="209" t="s">
        <v>97</v>
      </c>
      <c r="B5" s="207">
        <v>887055.42</v>
      </c>
      <c r="C5" s="157"/>
      <c r="D5" s="208">
        <f t="shared" si="0"/>
        <v>887055.42</v>
      </c>
    </row>
    <row r="6" spans="1:5" ht="15" thickBot="1" x14ac:dyDescent="0.3">
      <c r="A6" s="209" t="s">
        <v>98</v>
      </c>
      <c r="B6" s="207">
        <v>231550.46</v>
      </c>
      <c r="C6" s="157"/>
      <c r="D6" s="208">
        <f t="shared" si="0"/>
        <v>231550.46</v>
      </c>
    </row>
    <row r="7" spans="1:5" ht="15" thickBot="1" x14ac:dyDescent="0.3">
      <c r="A7" s="206" t="s">
        <v>99</v>
      </c>
      <c r="B7" s="207">
        <v>496347.35</v>
      </c>
      <c r="C7" s="157"/>
      <c r="D7" s="208">
        <f t="shared" si="0"/>
        <v>496347.35</v>
      </c>
    </row>
    <row r="8" spans="1:5" ht="13.8" thickBot="1" x14ac:dyDescent="0.3">
      <c r="A8" s="210" t="s">
        <v>100</v>
      </c>
      <c r="B8" s="211">
        <f>SUM(B3:B7)</f>
        <v>2915319.1</v>
      </c>
      <c r="D8" s="211">
        <f>SUM(D3:D7)</f>
        <v>2915319.1</v>
      </c>
    </row>
    <row r="10" spans="1:5" ht="13.8" thickBot="1" x14ac:dyDescent="0.3"/>
    <row r="11" spans="1:5" ht="41.4" customHeight="1" thickBot="1" x14ac:dyDescent="0.3">
      <c r="A11" s="173" t="s">
        <v>105</v>
      </c>
      <c r="B11" s="174"/>
      <c r="C11" s="175"/>
      <c r="D11" s="120"/>
    </row>
    <row r="12" spans="1:5" ht="13.8" thickBot="1" x14ac:dyDescent="0.3">
      <c r="A12" s="121"/>
      <c r="B12" s="121"/>
      <c r="C12" s="121"/>
      <c r="D12" s="121"/>
      <c r="E12" s="121"/>
    </row>
    <row r="13" spans="1:5" ht="50.4" customHeight="1" thickBot="1" x14ac:dyDescent="0.3">
      <c r="A13" s="173" t="s">
        <v>102</v>
      </c>
      <c r="B13" s="174"/>
      <c r="C13" s="175"/>
      <c r="D13" s="120"/>
    </row>
  </sheetData>
  <sheetProtection algorithmName="SHA-512" hashValue="sXPh5SIkpzSp0B3y3K/zSOb1DcKeaxTh6ktH1rBlEQaDpm4FRq4MtXxdWUvvUZyD06X5yqQu1v9rX4QaCAa6wA==" saltValue="lErpFOxfILeuyFrGHYMAng==" spinCount="100000" sheet="1" objects="1" scenarios="1"/>
  <mergeCells count="3">
    <mergeCell ref="A1:D1"/>
    <mergeCell ref="A11:C11"/>
    <mergeCell ref="A13:C13"/>
  </mergeCells>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13470-29C8-48AE-AC73-F43188E8A5AA}">
  <dimension ref="A1:X994"/>
  <sheetViews>
    <sheetView zoomScale="70" zoomScaleNormal="70" workbookViewId="0">
      <selection activeCell="A10" sqref="A10"/>
    </sheetView>
  </sheetViews>
  <sheetFormatPr defaultColWidth="14.44140625" defaultRowHeight="15" customHeight="1" x14ac:dyDescent="0.25"/>
  <cols>
    <col min="1" max="1" width="83.109375" style="13" customWidth="1"/>
    <col min="2" max="2" width="24.33203125" style="13" bestFit="1" customWidth="1"/>
    <col min="3" max="3" width="27" style="13" customWidth="1"/>
    <col min="4" max="4" width="19.109375" style="13" bestFit="1" customWidth="1"/>
    <col min="5" max="5" width="15.33203125" style="13" customWidth="1"/>
    <col min="6" max="7" width="22" style="13" customWidth="1"/>
    <col min="8" max="8" width="29.6640625" style="13" bestFit="1" customWidth="1"/>
    <col min="9" max="11" width="22" style="13" customWidth="1"/>
    <col min="12" max="12" width="15.6640625" style="13" customWidth="1"/>
    <col min="13" max="13" width="29.6640625" style="13" customWidth="1"/>
    <col min="14" max="14" width="17.6640625" style="13" bestFit="1" customWidth="1"/>
    <col min="15" max="15" width="14.33203125" style="13" bestFit="1" customWidth="1"/>
    <col min="16" max="16" width="17.109375" style="13" customWidth="1"/>
    <col min="17" max="17" width="16.88671875" style="13" customWidth="1"/>
    <col min="18" max="18" width="26.109375" style="13" bestFit="1" customWidth="1"/>
    <col min="19" max="19" width="22.6640625" style="13" customWidth="1"/>
    <col min="20" max="20" width="17.44140625" style="13" customWidth="1"/>
    <col min="21" max="21" width="16" style="13" customWidth="1"/>
    <col min="22" max="22" width="20.44140625" style="13" customWidth="1"/>
    <col min="23" max="23" width="15.77734375" style="13" customWidth="1"/>
    <col min="24" max="24" width="13.5546875" style="13" customWidth="1"/>
    <col min="25" max="26" width="8.6640625" style="13" customWidth="1"/>
    <col min="27" max="16384" width="14.44140625" style="13"/>
  </cols>
  <sheetData>
    <row r="1" spans="1:15" ht="15" customHeight="1" x14ac:dyDescent="0.25">
      <c r="A1" s="179" t="s">
        <v>115</v>
      </c>
      <c r="B1" s="180"/>
      <c r="C1" s="180"/>
      <c r="D1" s="180"/>
      <c r="E1" s="180"/>
      <c r="F1" s="180"/>
      <c r="G1" s="180"/>
      <c r="H1" s="180"/>
      <c r="I1" s="181"/>
    </row>
    <row r="2" spans="1:15" ht="15" customHeight="1" x14ac:dyDescent="0.25">
      <c r="A2" s="179"/>
      <c r="B2" s="180"/>
      <c r="C2" s="180"/>
      <c r="D2" s="180"/>
      <c r="E2" s="180"/>
      <c r="F2" s="180"/>
      <c r="G2" s="180"/>
      <c r="H2" s="180"/>
      <c r="I2" s="181"/>
    </row>
    <row r="3" spans="1:15" ht="15" customHeight="1" x14ac:dyDescent="0.25">
      <c r="A3" s="10"/>
      <c r="B3" s="10"/>
      <c r="C3" s="10"/>
      <c r="D3" s="10"/>
      <c r="E3" s="10"/>
      <c r="F3" s="10"/>
      <c r="G3" s="10"/>
      <c r="H3" s="10"/>
      <c r="I3" s="10"/>
    </row>
    <row r="4" spans="1:15" ht="30" customHeight="1" thickBot="1" x14ac:dyDescent="0.3">
      <c r="A4" s="182" t="s">
        <v>138</v>
      </c>
      <c r="B4" s="183"/>
      <c r="C4" s="183"/>
      <c r="D4" s="183"/>
      <c r="E4" s="183"/>
      <c r="F4" s="183"/>
      <c r="G4" s="183"/>
      <c r="H4" s="183"/>
      <c r="I4" s="184"/>
      <c r="J4" s="15"/>
      <c r="K4" s="14"/>
    </row>
    <row r="5" spans="1:15" ht="45" customHeight="1" thickBot="1" x14ac:dyDescent="0.3">
      <c r="A5" s="16" t="s">
        <v>0</v>
      </c>
      <c r="B5" s="17" t="s">
        <v>106</v>
      </c>
      <c r="C5" s="17" t="s">
        <v>107</v>
      </c>
      <c r="D5" s="17" t="s">
        <v>108</v>
      </c>
      <c r="E5" s="17" t="s">
        <v>109</v>
      </c>
      <c r="F5" s="17" t="s">
        <v>110</v>
      </c>
      <c r="G5" s="17" t="s">
        <v>111</v>
      </c>
      <c r="H5" s="17" t="s">
        <v>112</v>
      </c>
      <c r="I5" s="17" t="s">
        <v>113</v>
      </c>
      <c r="J5" s="17" t="s">
        <v>114</v>
      </c>
      <c r="K5" s="18" t="s">
        <v>1</v>
      </c>
      <c r="L5" s="18" t="s">
        <v>2</v>
      </c>
      <c r="M5" s="18" t="s">
        <v>3</v>
      </c>
    </row>
    <row r="6" spans="1:15" ht="30" customHeight="1" thickBot="1" x14ac:dyDescent="0.3">
      <c r="A6" s="21" t="s">
        <v>6</v>
      </c>
      <c r="B6" s="22">
        <v>1138</v>
      </c>
      <c r="C6" s="22">
        <v>175.55</v>
      </c>
      <c r="D6" s="22">
        <v>438.18</v>
      </c>
      <c r="E6" s="22">
        <v>438.5</v>
      </c>
      <c r="F6" s="22">
        <v>254.2</v>
      </c>
      <c r="G6" s="22">
        <v>276</v>
      </c>
      <c r="H6" s="22">
        <v>377.19</v>
      </c>
      <c r="I6" s="22">
        <v>455</v>
      </c>
      <c r="J6" s="22">
        <v>561</v>
      </c>
      <c r="K6" s="23">
        <f>SUM(B6:J6)</f>
        <v>4113.62</v>
      </c>
      <c r="L6" s="24">
        <f>+SUM(F22:F32)</f>
        <v>2.0627999999999997</v>
      </c>
      <c r="M6" s="24">
        <f>L6*K6</f>
        <v>8485.5753359999981</v>
      </c>
    </row>
    <row r="7" spans="1:15" ht="30" customHeight="1" thickBot="1" x14ac:dyDescent="0.3">
      <c r="A7" s="21" t="s">
        <v>8</v>
      </c>
      <c r="B7" s="22">
        <v>106</v>
      </c>
      <c r="C7" s="22">
        <v>266.55</v>
      </c>
      <c r="D7" s="22">
        <v>0</v>
      </c>
      <c r="E7" s="22">
        <v>125</v>
      </c>
      <c r="F7" s="22">
        <v>84.8</v>
      </c>
      <c r="G7" s="22">
        <v>45</v>
      </c>
      <c r="H7" s="22">
        <v>0</v>
      </c>
      <c r="I7" s="22">
        <v>105</v>
      </c>
      <c r="J7" s="22">
        <v>0</v>
      </c>
      <c r="K7" s="23">
        <f t="shared" ref="K7:K10" si="0">SUM(B7:J7)</f>
        <v>732.35</v>
      </c>
      <c r="L7" s="24">
        <f>+SUM(F54:F64)</f>
        <v>3.4096000000000002</v>
      </c>
      <c r="M7" s="24">
        <f t="shared" ref="M7:M9" si="1">L7*K7</f>
        <v>2497.0205600000004</v>
      </c>
    </row>
    <row r="8" spans="1:15" ht="30" customHeight="1" thickBot="1" x14ac:dyDescent="0.3">
      <c r="A8" s="21" t="s">
        <v>10</v>
      </c>
      <c r="B8" s="22">
        <v>0</v>
      </c>
      <c r="C8" s="22">
        <v>371.11</v>
      </c>
      <c r="D8" s="22">
        <v>19.940000000000001</v>
      </c>
      <c r="E8" s="22">
        <v>148.5</v>
      </c>
      <c r="F8" s="22">
        <v>160</v>
      </c>
      <c r="G8" s="22">
        <v>11</v>
      </c>
      <c r="H8" s="22">
        <v>38.630000000000003</v>
      </c>
      <c r="I8" s="22">
        <v>580</v>
      </c>
      <c r="J8" s="22">
        <v>0</v>
      </c>
      <c r="K8" s="23">
        <f t="shared" si="0"/>
        <v>1329.1799999999998</v>
      </c>
      <c r="L8" s="24">
        <f>SUM(F35:F40)</f>
        <v>0.17749999999999999</v>
      </c>
      <c r="M8" s="24">
        <f t="shared" si="1"/>
        <v>235.92944999999995</v>
      </c>
    </row>
    <row r="9" spans="1:15" ht="30" customHeight="1" thickBot="1" x14ac:dyDescent="0.3">
      <c r="A9" s="21" t="s">
        <v>12</v>
      </c>
      <c r="B9" s="22">
        <v>0</v>
      </c>
      <c r="C9" s="22">
        <v>172.5</v>
      </c>
      <c r="D9" s="22">
        <v>38.97</v>
      </c>
      <c r="E9" s="22">
        <v>0</v>
      </c>
      <c r="F9" s="22">
        <v>0</v>
      </c>
      <c r="G9" s="22">
        <v>0</v>
      </c>
      <c r="H9" s="22">
        <v>27.81</v>
      </c>
      <c r="I9" s="22">
        <v>0</v>
      </c>
      <c r="J9" s="22">
        <v>123.5</v>
      </c>
      <c r="K9" s="23">
        <f t="shared" si="0"/>
        <v>362.78</v>
      </c>
      <c r="L9" s="24">
        <f>+SUM(F43:F47)</f>
        <v>3.1399999999999997E-2</v>
      </c>
      <c r="M9" s="24">
        <f t="shared" si="1"/>
        <v>11.391291999999998</v>
      </c>
    </row>
    <row r="10" spans="1:15" ht="30" customHeight="1" thickBot="1" x14ac:dyDescent="0.3">
      <c r="A10" s="29" t="s">
        <v>14</v>
      </c>
      <c r="B10" s="22">
        <v>45</v>
      </c>
      <c r="C10" s="30">
        <v>28.95</v>
      </c>
      <c r="D10" s="22">
        <v>16</v>
      </c>
      <c r="E10" s="22">
        <v>16</v>
      </c>
      <c r="F10" s="22">
        <v>26.5</v>
      </c>
      <c r="G10" s="22">
        <v>18</v>
      </c>
      <c r="H10" s="22">
        <v>18.98</v>
      </c>
      <c r="I10" s="30">
        <v>60</v>
      </c>
      <c r="J10" s="22">
        <v>13.66</v>
      </c>
      <c r="K10" s="23">
        <f t="shared" si="0"/>
        <v>243.08999999999997</v>
      </c>
      <c r="L10" s="31">
        <f>+SUM(F50:F51)</f>
        <v>13.805999999999999</v>
      </c>
      <c r="M10" s="31">
        <f>L10*K10</f>
        <v>3356.1005399999995</v>
      </c>
    </row>
    <row r="11" spans="1:15" ht="30" customHeight="1" thickBot="1" x14ac:dyDescent="0.3">
      <c r="A11" s="29" t="s">
        <v>16</v>
      </c>
      <c r="B11" s="33"/>
      <c r="C11" s="33"/>
      <c r="D11" s="33"/>
      <c r="E11" s="33"/>
      <c r="F11" s="33"/>
      <c r="J11" s="14"/>
      <c r="K11" s="34"/>
      <c r="L11" s="35"/>
      <c r="M11" s="31">
        <f>+SUM(D68:D74)/12</f>
        <v>2900.4437499999999</v>
      </c>
    </row>
    <row r="12" spans="1:15" ht="55.8" customHeight="1" thickBot="1" x14ac:dyDescent="0.3">
      <c r="A12" s="29" t="s">
        <v>18</v>
      </c>
      <c r="B12" s="33"/>
      <c r="C12" s="33"/>
      <c r="D12" s="33"/>
      <c r="E12" s="33"/>
      <c r="F12" s="33"/>
      <c r="J12" s="14"/>
      <c r="K12" s="36"/>
      <c r="L12" s="37"/>
      <c r="M12" s="31">
        <f>+SUM(D78:D82)/12</f>
        <v>483.32199999999995</v>
      </c>
    </row>
    <row r="13" spans="1:15" ht="30" customHeight="1" thickBot="1" x14ac:dyDescent="0.3">
      <c r="A13" s="38" t="s">
        <v>20</v>
      </c>
      <c r="B13" s="33"/>
      <c r="C13" s="33"/>
      <c r="D13" s="33"/>
      <c r="E13" s="33"/>
      <c r="F13" s="33"/>
      <c r="K13" s="36"/>
      <c r="L13" s="37"/>
      <c r="M13" s="39">
        <f>E85</f>
        <v>2226.4</v>
      </c>
    </row>
    <row r="14" spans="1:15" ht="30" customHeight="1" thickBot="1" x14ac:dyDescent="0.3">
      <c r="C14" s="15"/>
      <c r="D14" s="15"/>
      <c r="E14" s="15"/>
      <c r="F14" s="15"/>
      <c r="K14" s="40"/>
      <c r="L14" s="41" t="s">
        <v>22</v>
      </c>
      <c r="M14" s="42">
        <f>SUM(M6:M13)</f>
        <v>20196.182927999998</v>
      </c>
    </row>
    <row r="15" spans="1:15" ht="45" customHeight="1" thickBot="1" x14ac:dyDescent="0.3">
      <c r="C15" s="185"/>
      <c r="D15" s="185"/>
      <c r="E15" s="185"/>
      <c r="F15" s="82"/>
      <c r="L15" s="43" t="s">
        <v>24</v>
      </c>
      <c r="M15" s="44">
        <v>48</v>
      </c>
      <c r="N15" s="124"/>
      <c r="O15" s="125"/>
    </row>
    <row r="16" spans="1:15" ht="72" customHeight="1" thickBot="1" x14ac:dyDescent="0.3">
      <c r="C16" s="185"/>
      <c r="D16" s="185"/>
      <c r="E16" s="185"/>
      <c r="F16" s="82"/>
      <c r="L16" s="43" t="s">
        <v>91</v>
      </c>
      <c r="M16" s="45">
        <f>+M15*M14</f>
        <v>969416.78054399998</v>
      </c>
      <c r="N16" s="126"/>
      <c r="O16" s="127"/>
    </row>
    <row r="17" spans="1:16" ht="70.95" customHeight="1" x14ac:dyDescent="0.25">
      <c r="J17" s="46"/>
      <c r="M17" s="47"/>
      <c r="N17" s="129"/>
      <c r="O17" s="48"/>
      <c r="P17" s="48"/>
    </row>
    <row r="18" spans="1:16" ht="80.400000000000006" customHeight="1" x14ac:dyDescent="0.25">
      <c r="J18" s="46"/>
      <c r="N18" s="130"/>
      <c r="O18" s="49"/>
      <c r="P18" s="49"/>
    </row>
    <row r="19" spans="1:16" ht="45" customHeight="1" x14ac:dyDescent="0.25">
      <c r="J19" s="46"/>
      <c r="O19" s="50"/>
      <c r="P19" s="50"/>
    </row>
    <row r="20" spans="1:16" ht="72" customHeight="1" thickBot="1" x14ac:dyDescent="0.3">
      <c r="G20" s="51"/>
      <c r="J20" s="50"/>
      <c r="K20" s="50"/>
    </row>
    <row r="21" spans="1:16" ht="50.25" customHeight="1" thickBot="1" x14ac:dyDescent="0.3">
      <c r="A21" s="52" t="s">
        <v>31</v>
      </c>
      <c r="B21" s="18" t="s">
        <v>4</v>
      </c>
      <c r="C21" s="18" t="s">
        <v>32</v>
      </c>
      <c r="D21" s="18" t="s">
        <v>33</v>
      </c>
      <c r="E21" s="53" t="s">
        <v>34</v>
      </c>
      <c r="F21" s="18" t="s">
        <v>35</v>
      </c>
      <c r="G21" s="51"/>
      <c r="H21" s="54" t="s">
        <v>4</v>
      </c>
      <c r="I21" s="55" t="s">
        <v>5</v>
      </c>
      <c r="J21" s="50"/>
      <c r="K21" s="50"/>
      <c r="M21" s="56"/>
      <c r="N21" s="57"/>
    </row>
    <row r="22" spans="1:16" ht="61.8" customHeight="1" thickBot="1" x14ac:dyDescent="0.3">
      <c r="A22" s="58" t="s">
        <v>36</v>
      </c>
      <c r="B22" s="75" t="s">
        <v>11</v>
      </c>
      <c r="C22" s="60">
        <f t="shared" ref="C22:C32" si="2">_xlfn.IFS(B22=$H$25,$I$25,B22=$H$36,0,B22=$H$22,$I$22,B22=$H$23,$I$23,B22=$H$24,$I$24,B22=$H$26,$I$26,B22=$H$27,$I$27,B22=$H$28,$I$28,B22=$H$29,$I$29,B22=$H$30,$I$30,B22=$H$31,$I$31,B22=$H$32,$I$32,B22=$H$33,$I$33,B22=$H$34,$I$34,B22=$H$35,$I$35)</f>
        <v>22</v>
      </c>
      <c r="D22" s="1">
        <f>ROUND(0.0156672*1.15,3)</f>
        <v>1.7999999999999999E-2</v>
      </c>
      <c r="E22" s="61">
        <v>1</v>
      </c>
      <c r="F22" s="60">
        <f>D22*C22*E22</f>
        <v>0.39599999999999996</v>
      </c>
      <c r="G22" s="51"/>
      <c r="H22" s="62" t="s">
        <v>7</v>
      </c>
      <c r="I22" s="63">
        <f>22*2</f>
        <v>44</v>
      </c>
      <c r="J22" s="50"/>
      <c r="K22" s="50"/>
      <c r="M22" s="56"/>
      <c r="N22" s="57"/>
    </row>
    <row r="23" spans="1:16" ht="88.2" customHeight="1" thickBot="1" x14ac:dyDescent="0.3">
      <c r="A23" s="58" t="s">
        <v>37</v>
      </c>
      <c r="B23" s="75" t="s">
        <v>11</v>
      </c>
      <c r="C23" s="60">
        <f t="shared" si="2"/>
        <v>22</v>
      </c>
      <c r="D23" s="1">
        <f>ROUND(0.0430848*1.15,3)</f>
        <v>0.05</v>
      </c>
      <c r="E23" s="61">
        <v>0.2</v>
      </c>
      <c r="F23" s="60">
        <f t="shared" ref="F23:F32" si="3">D23*C23*E23</f>
        <v>0.22000000000000003</v>
      </c>
      <c r="G23" s="51"/>
      <c r="H23" s="62" t="s">
        <v>9</v>
      </c>
      <c r="I23" s="63">
        <f>22*3</f>
        <v>66</v>
      </c>
      <c r="J23" s="50"/>
      <c r="K23" s="50"/>
    </row>
    <row r="24" spans="1:16" ht="77.25" customHeight="1" thickBot="1" x14ac:dyDescent="0.3">
      <c r="A24" s="58" t="s">
        <v>38</v>
      </c>
      <c r="B24" s="75" t="s">
        <v>13</v>
      </c>
      <c r="C24" s="60">
        <f t="shared" si="2"/>
        <v>4</v>
      </c>
      <c r="D24" s="1">
        <f>ROUND(0.0430848*1.15,3)</f>
        <v>0.05</v>
      </c>
      <c r="E24" s="61">
        <v>0.1</v>
      </c>
      <c r="F24" s="60">
        <f t="shared" si="3"/>
        <v>2.0000000000000004E-2</v>
      </c>
      <c r="G24" s="51"/>
      <c r="H24" s="62" t="s">
        <v>11</v>
      </c>
      <c r="I24" s="63">
        <v>22</v>
      </c>
      <c r="J24" s="50"/>
      <c r="K24" s="50"/>
    </row>
    <row r="25" spans="1:16" ht="45" customHeight="1" thickBot="1" x14ac:dyDescent="0.3">
      <c r="A25" s="58" t="s">
        <v>39</v>
      </c>
      <c r="B25" s="75" t="s">
        <v>26</v>
      </c>
      <c r="C25" s="60">
        <f t="shared" si="2"/>
        <v>1</v>
      </c>
      <c r="D25" s="1">
        <f>ROUND(0.0430848*1.15,3)</f>
        <v>0.05</v>
      </c>
      <c r="E25" s="61">
        <v>0.2</v>
      </c>
      <c r="F25" s="60">
        <f t="shared" si="3"/>
        <v>1.0000000000000002E-2</v>
      </c>
      <c r="G25" s="51"/>
      <c r="H25" s="62" t="s">
        <v>13</v>
      </c>
      <c r="I25" s="63">
        <v>4</v>
      </c>
      <c r="J25" s="50"/>
      <c r="K25" s="50"/>
    </row>
    <row r="26" spans="1:16" ht="67.95" customHeight="1" thickBot="1" x14ac:dyDescent="0.3">
      <c r="A26" s="58" t="s">
        <v>40</v>
      </c>
      <c r="B26" s="75" t="s">
        <v>19</v>
      </c>
      <c r="C26" s="60">
        <f t="shared" si="2"/>
        <v>17</v>
      </c>
      <c r="D26" s="1">
        <f>ROUND(0.0192*1.15,3)</f>
        <v>2.1999999999999999E-2</v>
      </c>
      <c r="E26" s="61">
        <v>1</v>
      </c>
      <c r="F26" s="60">
        <f t="shared" si="3"/>
        <v>0.374</v>
      </c>
      <c r="G26" s="51"/>
      <c r="H26" s="62" t="s">
        <v>15</v>
      </c>
      <c r="I26" s="63">
        <v>9</v>
      </c>
      <c r="J26" s="50"/>
      <c r="K26" s="50"/>
    </row>
    <row r="27" spans="1:16" ht="99.6" customHeight="1" thickBot="1" x14ac:dyDescent="0.3">
      <c r="A27" s="58" t="s">
        <v>41</v>
      </c>
      <c r="B27" s="75" t="s">
        <v>11</v>
      </c>
      <c r="C27" s="60">
        <f t="shared" si="2"/>
        <v>22</v>
      </c>
      <c r="D27" s="1">
        <f>ROUND(0.191488*1.15,3)</f>
        <v>0.22</v>
      </c>
      <c r="E27" s="61">
        <v>0.1</v>
      </c>
      <c r="F27" s="60">
        <f t="shared" si="3"/>
        <v>0.48399999999999999</v>
      </c>
      <c r="G27" s="51"/>
      <c r="H27" s="62" t="s">
        <v>17</v>
      </c>
      <c r="I27" s="63">
        <v>13</v>
      </c>
      <c r="J27" s="50"/>
      <c r="K27" s="50"/>
    </row>
    <row r="28" spans="1:16" ht="40.5" customHeight="1" thickBot="1" x14ac:dyDescent="0.3">
      <c r="A28" s="58" t="s">
        <v>42</v>
      </c>
      <c r="B28" s="75" t="s">
        <v>27</v>
      </c>
      <c r="C28" s="60">
        <f t="shared" si="2"/>
        <v>0.33333333333333331</v>
      </c>
      <c r="D28" s="1">
        <f>ROUND(0.1723392*1.15,3)</f>
        <v>0.19800000000000001</v>
      </c>
      <c r="E28" s="61">
        <v>0.1</v>
      </c>
      <c r="F28" s="60">
        <f t="shared" si="3"/>
        <v>6.6000000000000008E-3</v>
      </c>
      <c r="G28" s="51"/>
      <c r="H28" s="62" t="s">
        <v>19</v>
      </c>
      <c r="I28" s="63">
        <v>17</v>
      </c>
      <c r="J28" s="50"/>
      <c r="K28" s="50"/>
    </row>
    <row r="29" spans="1:16" ht="45" customHeight="1" thickBot="1" x14ac:dyDescent="0.3">
      <c r="A29" s="58" t="s">
        <v>43</v>
      </c>
      <c r="B29" s="75" t="s">
        <v>26</v>
      </c>
      <c r="C29" s="60">
        <f t="shared" si="2"/>
        <v>1</v>
      </c>
      <c r="D29" s="1">
        <f>ROUND(0.095744*1.15,3)</f>
        <v>0.11</v>
      </c>
      <c r="E29" s="61">
        <v>0.2</v>
      </c>
      <c r="F29" s="60">
        <f t="shared" si="3"/>
        <v>2.2000000000000002E-2</v>
      </c>
      <c r="G29" s="51"/>
      <c r="H29" s="62" t="s">
        <v>21</v>
      </c>
      <c r="I29" s="63">
        <v>22</v>
      </c>
      <c r="J29" s="50"/>
      <c r="K29" s="50"/>
    </row>
    <row r="30" spans="1:16" ht="90" customHeight="1" thickBot="1" x14ac:dyDescent="0.3">
      <c r="A30" s="64" t="s">
        <v>44</v>
      </c>
      <c r="B30" s="75" t="s">
        <v>26</v>
      </c>
      <c r="C30" s="60">
        <f t="shared" si="2"/>
        <v>1</v>
      </c>
      <c r="D30" s="1">
        <f>ROUND(0.191488*1.15,3)</f>
        <v>0.22</v>
      </c>
      <c r="E30" s="61">
        <v>1</v>
      </c>
      <c r="F30" s="60">
        <f t="shared" si="3"/>
        <v>0.22</v>
      </c>
      <c r="G30" s="51"/>
      <c r="H30" s="62" t="s">
        <v>23</v>
      </c>
      <c r="I30" s="63">
        <v>26</v>
      </c>
      <c r="J30" s="65"/>
      <c r="K30" s="65"/>
    </row>
    <row r="31" spans="1:16" ht="45" customHeight="1" thickBot="1" x14ac:dyDescent="0.3">
      <c r="A31" s="64" t="s">
        <v>45</v>
      </c>
      <c r="B31" s="75" t="s">
        <v>27</v>
      </c>
      <c r="C31" s="60">
        <f t="shared" si="2"/>
        <v>0.33333333333333331</v>
      </c>
      <c r="D31" s="1">
        <f>ROUND(0.1723392*1.15,3)</f>
        <v>0.19800000000000001</v>
      </c>
      <c r="E31" s="61">
        <v>2</v>
      </c>
      <c r="F31" s="60">
        <f t="shared" si="3"/>
        <v>0.13200000000000001</v>
      </c>
      <c r="G31" s="26"/>
      <c r="H31" s="62" t="s">
        <v>25</v>
      </c>
      <c r="I31" s="63">
        <v>2</v>
      </c>
      <c r="J31" s="49"/>
      <c r="K31" s="49"/>
    </row>
    <row r="32" spans="1:16" ht="49.8" customHeight="1" thickBot="1" x14ac:dyDescent="0.3">
      <c r="A32" s="64" t="s">
        <v>46</v>
      </c>
      <c r="B32" s="75" t="s">
        <v>15</v>
      </c>
      <c r="C32" s="66">
        <f t="shared" si="2"/>
        <v>9</v>
      </c>
      <c r="D32" s="2">
        <f>ROUND(0.1723392*1.15,3)</f>
        <v>0.19800000000000001</v>
      </c>
      <c r="E32" s="67">
        <v>0.1</v>
      </c>
      <c r="F32" s="66">
        <f t="shared" si="3"/>
        <v>0.17820000000000003</v>
      </c>
      <c r="G32" s="68"/>
      <c r="H32" s="62" t="s">
        <v>26</v>
      </c>
      <c r="I32" s="63">
        <v>1</v>
      </c>
      <c r="J32" s="50"/>
      <c r="K32" s="50"/>
    </row>
    <row r="33" spans="1:11" thickBot="1" x14ac:dyDescent="0.3">
      <c r="A33" s="69"/>
      <c r="B33" s="70"/>
      <c r="G33" s="51"/>
      <c r="H33" s="62" t="s">
        <v>27</v>
      </c>
      <c r="I33" s="71">
        <f>1/3</f>
        <v>0.33333333333333331</v>
      </c>
      <c r="J33" s="50"/>
      <c r="K33" s="50"/>
    </row>
    <row r="34" spans="1:11" ht="45" customHeight="1" thickBot="1" x14ac:dyDescent="0.3">
      <c r="A34" s="72" t="s">
        <v>47</v>
      </c>
      <c r="B34" s="18" t="s">
        <v>4</v>
      </c>
      <c r="C34" s="18" t="s">
        <v>48</v>
      </c>
      <c r="D34" s="18" t="s">
        <v>33</v>
      </c>
      <c r="E34" s="53" t="s">
        <v>34</v>
      </c>
      <c r="F34" s="18" t="s">
        <v>35</v>
      </c>
      <c r="G34" s="51"/>
      <c r="H34" s="73" t="s">
        <v>28</v>
      </c>
      <c r="I34" s="71">
        <f>2/12</f>
        <v>0.16666666666666666</v>
      </c>
      <c r="J34" s="50"/>
      <c r="K34" s="50"/>
    </row>
    <row r="35" spans="1:11" ht="45" customHeight="1" thickBot="1" x14ac:dyDescent="0.3">
      <c r="A35" s="74" t="s">
        <v>49</v>
      </c>
      <c r="B35" s="75" t="s">
        <v>25</v>
      </c>
      <c r="C35" s="60">
        <f t="shared" ref="C35:C40" si="4">_xlfn.IFS(B35=$H$25,$I$25,B35=$H$36,0,B35=$H$22,$I$22,B35=$H$23,$I$23,B35=$H$24,$I$24,B35=$H$26,$I$26,B35=$H$27,$I$27,B35=$H$28,$I$28,B35=$H$29,$I$29,B35=$H$30,$I$30,B35=$H$31,$I$31,B35=$H$32,$I$32,B35=$H$33,$I$33,B35=$H$34,$I$34,B35=$H$35,$I$35)</f>
        <v>2</v>
      </c>
      <c r="D35" s="1">
        <f>ROUND(0.0156672*1.15,3)</f>
        <v>1.7999999999999999E-2</v>
      </c>
      <c r="E35" s="60">
        <v>1</v>
      </c>
      <c r="F35" s="60">
        <f t="shared" ref="F35:F40" si="5">D35*C35*E35</f>
        <v>3.5999999999999997E-2</v>
      </c>
      <c r="G35" s="51"/>
      <c r="H35" s="76" t="s">
        <v>29</v>
      </c>
      <c r="I35" s="77">
        <f>1/12</f>
        <v>8.3333333333333329E-2</v>
      </c>
      <c r="J35" s="50"/>
      <c r="K35" s="50"/>
    </row>
    <row r="36" spans="1:11" ht="45" customHeight="1" thickBot="1" x14ac:dyDescent="0.3">
      <c r="A36" s="74" t="s">
        <v>50</v>
      </c>
      <c r="B36" s="75" t="s">
        <v>25</v>
      </c>
      <c r="C36" s="60">
        <f t="shared" si="4"/>
        <v>2</v>
      </c>
      <c r="D36" s="1">
        <f>ROUND(0.0191488*1.15,3)</f>
        <v>2.1999999999999999E-2</v>
      </c>
      <c r="E36" s="60">
        <v>1</v>
      </c>
      <c r="F36" s="60">
        <f t="shared" si="5"/>
        <v>4.3999999999999997E-2</v>
      </c>
      <c r="G36" s="51"/>
      <c r="H36" s="76" t="s">
        <v>30</v>
      </c>
      <c r="I36" s="77">
        <v>0</v>
      </c>
      <c r="J36" s="50"/>
      <c r="K36" s="50"/>
    </row>
    <row r="37" spans="1:11" ht="45" customHeight="1" thickBot="1" x14ac:dyDescent="0.3">
      <c r="A37" s="74" t="s">
        <v>51</v>
      </c>
      <c r="B37" s="75" t="s">
        <v>26</v>
      </c>
      <c r="C37" s="60">
        <f t="shared" si="4"/>
        <v>1</v>
      </c>
      <c r="D37" s="1">
        <f>ROUND(0.0430848*1.15,3)</f>
        <v>0.05</v>
      </c>
      <c r="E37" s="60">
        <v>0.5</v>
      </c>
      <c r="F37" s="60">
        <f t="shared" si="5"/>
        <v>2.5000000000000001E-2</v>
      </c>
      <c r="G37" s="51"/>
      <c r="H37" s="51"/>
      <c r="I37" s="51"/>
      <c r="J37" s="50"/>
      <c r="K37" s="50"/>
    </row>
    <row r="38" spans="1:11" ht="45" customHeight="1" thickBot="1" x14ac:dyDescent="0.3">
      <c r="A38" s="74" t="s">
        <v>52</v>
      </c>
      <c r="B38" s="75" t="s">
        <v>27</v>
      </c>
      <c r="C38" s="60">
        <f t="shared" si="4"/>
        <v>0.33333333333333331</v>
      </c>
      <c r="D38" s="1">
        <f>ROUND(0.095744*1.15,3)</f>
        <v>0.11</v>
      </c>
      <c r="E38" s="60">
        <v>0.1</v>
      </c>
      <c r="F38" s="60">
        <f t="shared" si="5"/>
        <v>3.666666666666667E-3</v>
      </c>
      <c r="G38" s="51"/>
      <c r="H38" s="51"/>
      <c r="I38" s="51"/>
      <c r="J38" s="65"/>
      <c r="K38" s="65"/>
    </row>
    <row r="39" spans="1:11" ht="45" customHeight="1" thickBot="1" x14ac:dyDescent="0.3">
      <c r="A39" s="74" t="s">
        <v>53</v>
      </c>
      <c r="B39" s="75" t="s">
        <v>29</v>
      </c>
      <c r="C39" s="60">
        <f t="shared" si="4"/>
        <v>8.3333333333333329E-2</v>
      </c>
      <c r="D39" s="1">
        <f>ROUND(0.287232*1.15,3)</f>
        <v>0.33</v>
      </c>
      <c r="E39" s="60">
        <v>1</v>
      </c>
      <c r="F39" s="60">
        <f t="shared" si="5"/>
        <v>2.75E-2</v>
      </c>
      <c r="G39" s="26"/>
      <c r="H39" s="26"/>
      <c r="I39" s="26"/>
      <c r="J39" s="49"/>
      <c r="K39" s="49"/>
    </row>
    <row r="40" spans="1:11" ht="33" customHeight="1" thickBot="1" x14ac:dyDescent="0.3">
      <c r="A40" s="64" t="s">
        <v>54</v>
      </c>
      <c r="B40" s="75" t="s">
        <v>27</v>
      </c>
      <c r="C40" s="66">
        <f t="shared" si="4"/>
        <v>0.33333333333333331</v>
      </c>
      <c r="D40" s="2">
        <f>ROUND(0.215424*1.15,3)</f>
        <v>0.248</v>
      </c>
      <c r="E40" s="66">
        <v>0.5</v>
      </c>
      <c r="F40" s="66">
        <f t="shared" si="5"/>
        <v>4.1333333333333333E-2</v>
      </c>
      <c r="G40" s="68"/>
      <c r="H40" s="68"/>
      <c r="I40" s="68"/>
      <c r="J40" s="50"/>
      <c r="K40" s="50"/>
    </row>
    <row r="41" spans="1:11" ht="14.4" thickBot="1" x14ac:dyDescent="0.3">
      <c r="A41" s="69"/>
      <c r="B41" s="70"/>
      <c r="G41" s="51"/>
      <c r="H41" s="51"/>
      <c r="I41" s="51"/>
      <c r="J41" s="50"/>
      <c r="K41" s="50"/>
    </row>
    <row r="42" spans="1:11" ht="45" customHeight="1" thickBot="1" x14ac:dyDescent="0.3">
      <c r="A42" s="79" t="s">
        <v>55</v>
      </c>
      <c r="B42" s="18" t="s">
        <v>4</v>
      </c>
      <c r="C42" s="18" t="s">
        <v>48</v>
      </c>
      <c r="D42" s="18" t="s">
        <v>33</v>
      </c>
      <c r="E42" s="53" t="s">
        <v>34</v>
      </c>
      <c r="F42" s="18" t="s">
        <v>35</v>
      </c>
      <c r="G42" s="51"/>
      <c r="H42" s="51"/>
      <c r="I42" s="51"/>
      <c r="J42" s="50"/>
      <c r="K42" s="50"/>
    </row>
    <row r="43" spans="1:11" ht="71.400000000000006" customHeight="1" thickBot="1" x14ac:dyDescent="0.3">
      <c r="A43" s="58" t="s">
        <v>56</v>
      </c>
      <c r="B43" s="75" t="s">
        <v>25</v>
      </c>
      <c r="C43" s="60">
        <f>_xlfn.IFS(B43=$H$25,$I$25,B43=$H$36,0,B43=$H$22,$I$22,B43=$H$23,$I$23,B43=$H$24,$I$24,B43=$H$26,$I$26,B43=$H$27,$I$27,B43=$H$28,$I$28,B43=$H$29,$I$29,B43=$H$30,$I$30,B43=$H$31,$I$31,B43=$H$32,$I$32,B43=$H$33,$I$33,B43=$H$34,$I$34,B43=$H$35,$I$35)</f>
        <v>2</v>
      </c>
      <c r="D43" s="1">
        <f>ROUND(0.006893568*1.15,3)</f>
        <v>8.0000000000000002E-3</v>
      </c>
      <c r="E43" s="60">
        <v>1</v>
      </c>
      <c r="F43" s="66">
        <f t="shared" ref="F43:F47" si="6">D43*C43*E43</f>
        <v>1.6E-2</v>
      </c>
      <c r="G43" s="51"/>
      <c r="H43" s="51"/>
      <c r="I43" s="51"/>
      <c r="J43" s="50"/>
      <c r="K43" s="50"/>
    </row>
    <row r="44" spans="1:11" ht="42.75" customHeight="1" thickBot="1" x14ac:dyDescent="0.3">
      <c r="A44" s="58" t="s">
        <v>57</v>
      </c>
      <c r="B44" s="75" t="s">
        <v>27</v>
      </c>
      <c r="C44" s="60">
        <f>_xlfn.IFS(B44=$H$25,$I$25,B44=$H$36,0,B44=$H$22,$I$22,B44=$H$23,$I$23,B44=$H$24,$I$24,B44=$H$26,$I$26,B44=$H$27,$I$27,B44=$H$28,$I$28,B44=$H$29,$I$29,B44=$H$30,$I$30,B44=$H$31,$I$31,B44=$H$32,$I$32,B44=$H$33,$I$33,B44=$H$34,$I$34,B44=$H$35,$I$35)</f>
        <v>0.33333333333333331</v>
      </c>
      <c r="D44" s="1">
        <f>ROUND(0.00861696*1.15,3)</f>
        <v>0.01</v>
      </c>
      <c r="E44" s="60">
        <v>1</v>
      </c>
      <c r="F44" s="66">
        <f t="shared" si="6"/>
        <v>3.3333333333333331E-3</v>
      </c>
      <c r="G44" s="51"/>
      <c r="H44" s="51"/>
      <c r="I44" s="51"/>
      <c r="J44" s="50"/>
      <c r="K44" s="50"/>
    </row>
    <row r="45" spans="1:11" ht="45" customHeight="1" thickBot="1" x14ac:dyDescent="0.3">
      <c r="A45" s="80" t="s">
        <v>58</v>
      </c>
      <c r="B45" s="75" t="s">
        <v>27</v>
      </c>
      <c r="C45" s="60">
        <f>_xlfn.IFS(B45=$H$25,$I$25,B45=$H$36,0,B45=$H$22,$I$22,B45=$H$23,$I$23,B45=$H$24,$I$24,B45=$H$26,$I$26,B45=$H$27,$I$27,B45=$H$28,$I$28,B45=$H$29,$I$29,B45=$H$30,$I$30,B45=$H$31,$I$31,B45=$H$32,$I$32,B45=$H$33,$I$33,B45=$H$34,$I$34,B45=$H$35,$I$35)</f>
        <v>0.33333333333333331</v>
      </c>
      <c r="D45" s="1">
        <f>ROUND(0.0861696*1.15,3)</f>
        <v>9.9000000000000005E-2</v>
      </c>
      <c r="E45" s="60">
        <v>0.3</v>
      </c>
      <c r="F45" s="66">
        <f t="shared" si="6"/>
        <v>9.9000000000000008E-3</v>
      </c>
      <c r="G45" s="51"/>
      <c r="H45" s="51"/>
      <c r="I45" s="51"/>
      <c r="J45" s="65"/>
      <c r="K45" s="65"/>
    </row>
    <row r="46" spans="1:11" ht="69" customHeight="1" thickBot="1" x14ac:dyDescent="0.3">
      <c r="A46" s="74" t="s">
        <v>59</v>
      </c>
      <c r="B46" s="75" t="s">
        <v>28</v>
      </c>
      <c r="C46" s="60">
        <f>_xlfn.IFS(B46=$H$25,$I$25,B46=$H$36,0,B46=$H$22,$I$22,B46=$H$23,$I$23,B46=$H$24,$I$24,B46=$H$26,$I$26,B46=$H$27,$I$27,B46=$H$28,$I$28,B46=$H$29,$I$29,B46=$H$30,$I$30,B46=$H$31,$I$31,B46=$H$32,$I$32,B46=$H$33,$I$33,B46=$H$34,$I$34,B46=$H$35,$I$35)</f>
        <v>0.16666666666666666</v>
      </c>
      <c r="D46" s="1">
        <f>ROUND(0.01148928*1.15,3)</f>
        <v>1.2999999999999999E-2</v>
      </c>
      <c r="E46" s="60">
        <v>1</v>
      </c>
      <c r="F46" s="66">
        <f t="shared" si="6"/>
        <v>2.1666666666666666E-3</v>
      </c>
      <c r="G46" s="26"/>
      <c r="H46" s="26"/>
      <c r="I46" s="26"/>
      <c r="J46" s="49"/>
      <c r="K46" s="49"/>
    </row>
    <row r="47" spans="1:11" ht="58.2" customHeight="1" thickBot="1" x14ac:dyDescent="0.3">
      <c r="A47" s="74" t="s">
        <v>60</v>
      </c>
      <c r="B47" s="75" t="s">
        <v>30</v>
      </c>
      <c r="C47" s="66">
        <f>_xlfn.IFS(B47=$H$25,$I$25,B47=$H$36,0,B47=$H$22,$I$22,B47=$H$23,$I$23,B47=$H$24,$I$24,B47=$H$26,$I$26,B47=$H$27,$I$27,B47=$H$28,$I$28,B47=$H$29,$I$29,B47=$H$30,$I$30,B47=$H$31,$I$31,B47=$H$32,$I$32,B47=$H$33,$I$33,B47=$H$34,$I$34,B47=$H$35,$I$35)</f>
        <v>0</v>
      </c>
      <c r="D47" s="2">
        <f>ROUND(0.287232*1.15,3)</f>
        <v>0.33</v>
      </c>
      <c r="E47" s="66">
        <v>1</v>
      </c>
      <c r="F47" s="66">
        <f t="shared" si="6"/>
        <v>0</v>
      </c>
      <c r="G47" s="68"/>
      <c r="H47" s="68"/>
      <c r="I47" s="68"/>
      <c r="J47" s="50"/>
      <c r="K47" s="50"/>
    </row>
    <row r="48" spans="1:11" ht="14.4" thickBot="1" x14ac:dyDescent="0.3">
      <c r="A48" s="69"/>
      <c r="B48" s="70"/>
      <c r="G48" s="51"/>
      <c r="H48" s="51"/>
      <c r="I48" s="51"/>
      <c r="J48" s="50"/>
      <c r="K48" s="50"/>
    </row>
    <row r="49" spans="1:11" ht="45" customHeight="1" thickBot="1" x14ac:dyDescent="0.3">
      <c r="A49" s="79" t="s">
        <v>61</v>
      </c>
      <c r="B49" s="18" t="s">
        <v>4</v>
      </c>
      <c r="C49" s="18" t="s">
        <v>48</v>
      </c>
      <c r="D49" s="18" t="s">
        <v>33</v>
      </c>
      <c r="E49" s="53" t="s">
        <v>34</v>
      </c>
      <c r="F49" s="18" t="s">
        <v>35</v>
      </c>
      <c r="G49" s="51"/>
      <c r="H49" s="51"/>
      <c r="I49" s="51"/>
      <c r="J49" s="65"/>
      <c r="K49" s="65"/>
    </row>
    <row r="50" spans="1:11" ht="112.8" customHeight="1" thickBot="1" x14ac:dyDescent="0.3">
      <c r="A50" s="58" t="s">
        <v>62</v>
      </c>
      <c r="B50" s="75" t="s">
        <v>11</v>
      </c>
      <c r="C50" s="60">
        <f>_xlfn.IFS(B50=$H$25,$I$25,B50=$H$36,0,B50=$H$22,$I$22,B50=$H$23,$I$23,B50=$H$24,$I$24,B50=$H$26,$I$26,B50=$H$27,$I$27,B50=$H$28,$I$28,B50=$H$29,$I$29,B50=$H$30,$I$30,B50=$H$31,$I$31,B50=$H$32,$I$32,B50=$H$33,$I$33,B50=$H$34,$I$34,B50=$H$35,$I$35)</f>
        <v>22</v>
      </c>
      <c r="D50" s="1">
        <f>ROUND(0.3446784*1.15,3)</f>
        <v>0.39600000000000002</v>
      </c>
      <c r="E50" s="60">
        <v>1</v>
      </c>
      <c r="F50" s="66">
        <f t="shared" ref="F50:F51" si="7">D50*C50*E50</f>
        <v>8.7119999999999997</v>
      </c>
      <c r="G50" s="26"/>
      <c r="H50" s="26"/>
      <c r="I50" s="26"/>
      <c r="J50" s="49"/>
      <c r="K50" s="49"/>
    </row>
    <row r="51" spans="1:11" ht="78" customHeight="1" thickBot="1" x14ac:dyDescent="0.3">
      <c r="A51" s="74" t="s">
        <v>63</v>
      </c>
      <c r="B51" s="75" t="s">
        <v>15</v>
      </c>
      <c r="C51" s="66">
        <f>_xlfn.IFS(B51=$H$25,$I$25,B51=$H$36,0,B51=$H$22,$I$22,B51=$H$23,$I$23,B51=$H$24,$I$24,B51=$H$26,$I$26,B51=$H$27,$I$27,B51=$H$28,$I$28,B51=$H$29,$I$29,B51=$H$30,$I$30,B51=$H$31,$I$31,B51=$H$32,$I$32,B51=$H$33,$I$33,B51=$H$34,$I$34,B51=$H$35,$I$35)</f>
        <v>9</v>
      </c>
      <c r="D51" s="2">
        <f>ROUND(0.49239771432*1.15,3)</f>
        <v>0.56599999999999995</v>
      </c>
      <c r="E51" s="66">
        <v>1</v>
      </c>
      <c r="F51" s="66">
        <f t="shared" si="7"/>
        <v>5.0939999999999994</v>
      </c>
      <c r="G51" s="68"/>
      <c r="H51" s="68"/>
      <c r="I51" s="68"/>
      <c r="J51" s="50"/>
      <c r="K51" s="50"/>
    </row>
    <row r="52" spans="1:11" ht="14.4" thickBot="1" x14ac:dyDescent="0.3">
      <c r="A52" s="69"/>
      <c r="B52" s="70"/>
      <c r="G52" s="51"/>
      <c r="H52" s="51"/>
      <c r="I52" s="51"/>
      <c r="J52" s="50"/>
      <c r="K52" s="50"/>
    </row>
    <row r="53" spans="1:11" ht="68.25" customHeight="1" thickBot="1" x14ac:dyDescent="0.3">
      <c r="A53" s="79" t="s">
        <v>64</v>
      </c>
      <c r="B53" s="18" t="s">
        <v>4</v>
      </c>
      <c r="C53" s="18" t="s">
        <v>48</v>
      </c>
      <c r="D53" s="18" t="s">
        <v>33</v>
      </c>
      <c r="E53" s="53" t="s">
        <v>34</v>
      </c>
      <c r="F53" s="18" t="s">
        <v>35</v>
      </c>
      <c r="G53" s="51"/>
      <c r="H53" s="51"/>
      <c r="I53" s="51"/>
      <c r="J53" s="50"/>
      <c r="K53" s="50"/>
    </row>
    <row r="54" spans="1:11" ht="52.2" customHeight="1" thickBot="1" x14ac:dyDescent="0.3">
      <c r="A54" s="58" t="s">
        <v>36</v>
      </c>
      <c r="B54" s="75" t="s">
        <v>11</v>
      </c>
      <c r="C54" s="60">
        <f t="shared" ref="C54:C64" si="8">_xlfn.IFS(B54=$H$25,$I$25,B54=$H$36,0,B54=$H$22,$I$22,B54=$H$23,$I$23,B54=$H$24,$I$24,B54=$H$26,$I$26,B54=$H$27,$I$27,B54=$H$28,$I$28,B54=$H$29,$I$29,B54=$H$30,$I$30,B54=$H$31,$I$31,B54=$H$32,$I$32,B54=$H$33,$I$33,B54=$H$34,$I$34,B54=$H$35,$I$35)</f>
        <v>22</v>
      </c>
      <c r="D54" s="1">
        <f>ROUND(0.0156672*1.15,3)</f>
        <v>1.7999999999999999E-2</v>
      </c>
      <c r="E54" s="61">
        <v>1</v>
      </c>
      <c r="F54" s="60">
        <f t="shared" ref="F54:F64" si="9">D54*C54*E54</f>
        <v>0.39599999999999996</v>
      </c>
      <c r="G54" s="51"/>
      <c r="H54" s="51"/>
      <c r="I54" s="51"/>
      <c r="J54" s="50"/>
      <c r="K54" s="50"/>
    </row>
    <row r="55" spans="1:11" ht="94.2" customHeight="1" thickBot="1" x14ac:dyDescent="0.3">
      <c r="A55" s="58" t="s">
        <v>37</v>
      </c>
      <c r="B55" s="75" t="s">
        <v>11</v>
      </c>
      <c r="C55" s="60">
        <f t="shared" si="8"/>
        <v>22</v>
      </c>
      <c r="D55" s="1">
        <f>ROUND(0.0430848*1.15,3)</f>
        <v>0.05</v>
      </c>
      <c r="E55" s="61">
        <v>0.6</v>
      </c>
      <c r="F55" s="60">
        <f t="shared" si="9"/>
        <v>0.66</v>
      </c>
      <c r="G55" s="51"/>
      <c r="H55" s="51"/>
      <c r="I55" s="51"/>
      <c r="J55" s="50"/>
      <c r="K55" s="50"/>
    </row>
    <row r="56" spans="1:11" ht="59.4" customHeight="1" thickBot="1" x14ac:dyDescent="0.3">
      <c r="A56" s="58" t="s">
        <v>38</v>
      </c>
      <c r="B56" s="75" t="s">
        <v>26</v>
      </c>
      <c r="C56" s="60">
        <f t="shared" si="8"/>
        <v>1</v>
      </c>
      <c r="D56" s="1">
        <f>ROUND(0.0430848*1.15,3)</f>
        <v>0.05</v>
      </c>
      <c r="E56" s="61">
        <v>0.6</v>
      </c>
      <c r="F56" s="60">
        <f t="shared" si="9"/>
        <v>0.03</v>
      </c>
      <c r="G56" s="51"/>
      <c r="H56" s="51"/>
      <c r="I56" s="51"/>
      <c r="J56" s="50"/>
      <c r="K56" s="50"/>
    </row>
    <row r="57" spans="1:11" ht="45" customHeight="1" thickBot="1" x14ac:dyDescent="0.3">
      <c r="A57" s="58" t="s">
        <v>39</v>
      </c>
      <c r="B57" s="75" t="s">
        <v>26</v>
      </c>
      <c r="C57" s="60">
        <f t="shared" si="8"/>
        <v>1</v>
      </c>
      <c r="D57" s="1">
        <f>ROUND(0.0430848*1.15,3)</f>
        <v>0.05</v>
      </c>
      <c r="E57" s="61">
        <v>0.6</v>
      </c>
      <c r="F57" s="60">
        <f t="shared" si="9"/>
        <v>0.03</v>
      </c>
      <c r="G57" s="51"/>
      <c r="H57" s="51"/>
      <c r="I57" s="51"/>
      <c r="J57" s="50"/>
      <c r="K57" s="50"/>
    </row>
    <row r="58" spans="1:11" ht="28.2" thickBot="1" x14ac:dyDescent="0.3">
      <c r="A58" s="58" t="s">
        <v>40</v>
      </c>
      <c r="B58" s="75" t="s">
        <v>19</v>
      </c>
      <c r="C58" s="60">
        <f t="shared" si="8"/>
        <v>17</v>
      </c>
      <c r="D58" s="1">
        <f>ROUND(0.0191488*1.15,3)</f>
        <v>2.1999999999999999E-2</v>
      </c>
      <c r="E58" s="61">
        <v>1</v>
      </c>
      <c r="F58" s="60">
        <f t="shared" si="9"/>
        <v>0.374</v>
      </c>
      <c r="G58" s="51"/>
      <c r="H58" s="51"/>
      <c r="I58" s="51"/>
      <c r="J58" s="50"/>
      <c r="K58" s="50"/>
    </row>
    <row r="59" spans="1:11" ht="84" customHeight="1" thickBot="1" x14ac:dyDescent="0.3">
      <c r="A59" s="58" t="s">
        <v>65</v>
      </c>
      <c r="B59" s="75" t="s">
        <v>19</v>
      </c>
      <c r="C59" s="60">
        <f t="shared" si="8"/>
        <v>17</v>
      </c>
      <c r="D59" s="1">
        <f>ROUND(0.191488*1.15,3)</f>
        <v>0.22</v>
      </c>
      <c r="E59" s="61">
        <v>0.1</v>
      </c>
      <c r="F59" s="60">
        <f t="shared" si="9"/>
        <v>0.37400000000000005</v>
      </c>
      <c r="G59" s="51"/>
      <c r="H59" s="51"/>
      <c r="I59" s="51"/>
      <c r="J59" s="50"/>
      <c r="K59" s="50"/>
    </row>
    <row r="60" spans="1:11" ht="45" customHeight="1" thickBot="1" x14ac:dyDescent="0.3">
      <c r="A60" s="58" t="s">
        <v>42</v>
      </c>
      <c r="B60" s="75" t="s">
        <v>26</v>
      </c>
      <c r="C60" s="60">
        <f t="shared" si="8"/>
        <v>1</v>
      </c>
      <c r="D60" s="1">
        <f>ROUND(0.49239771432*1.15,3)</f>
        <v>0.56599999999999995</v>
      </c>
      <c r="E60" s="61">
        <v>1</v>
      </c>
      <c r="F60" s="60">
        <f t="shared" si="9"/>
        <v>0.56599999999999995</v>
      </c>
      <c r="G60" s="51"/>
      <c r="H60" s="51"/>
      <c r="I60" s="51"/>
      <c r="J60" s="50"/>
      <c r="K60" s="50"/>
    </row>
    <row r="61" spans="1:11" ht="51.6" customHeight="1" thickBot="1" x14ac:dyDescent="0.3">
      <c r="A61" s="58" t="s">
        <v>43</v>
      </c>
      <c r="B61" s="75" t="s">
        <v>25</v>
      </c>
      <c r="C61" s="60">
        <f t="shared" si="8"/>
        <v>2</v>
      </c>
      <c r="D61" s="1">
        <f>ROUND(0.095744*1.15,3)</f>
        <v>0.11</v>
      </c>
      <c r="E61" s="61">
        <v>0.2</v>
      </c>
      <c r="F61" s="60">
        <f t="shared" si="9"/>
        <v>4.4000000000000004E-2</v>
      </c>
      <c r="G61" s="51"/>
      <c r="H61" s="51"/>
      <c r="I61" s="51"/>
      <c r="J61" s="50"/>
      <c r="K61" s="50"/>
    </row>
    <row r="62" spans="1:11" ht="76.2" customHeight="1" thickBot="1" x14ac:dyDescent="0.3">
      <c r="A62" s="64" t="s">
        <v>44</v>
      </c>
      <c r="B62" s="75" t="s">
        <v>25</v>
      </c>
      <c r="C62" s="60">
        <f t="shared" si="8"/>
        <v>2</v>
      </c>
      <c r="D62" s="1">
        <f>ROUND(0.191488*1.15,3)</f>
        <v>0.22</v>
      </c>
      <c r="E62" s="61">
        <v>1</v>
      </c>
      <c r="F62" s="60">
        <f t="shared" si="9"/>
        <v>0.44</v>
      </c>
      <c r="G62" s="51"/>
      <c r="H62" s="51"/>
      <c r="I62" s="51"/>
      <c r="J62" s="65"/>
      <c r="K62" s="65"/>
    </row>
    <row r="63" spans="1:11" ht="50.4" customHeight="1" thickBot="1" x14ac:dyDescent="0.3">
      <c r="A63" s="64" t="s">
        <v>45</v>
      </c>
      <c r="B63" s="75" t="s">
        <v>26</v>
      </c>
      <c r="C63" s="60">
        <f t="shared" si="8"/>
        <v>1</v>
      </c>
      <c r="D63" s="1">
        <f>ROUND(0.1723392*1.15,3)</f>
        <v>0.19800000000000001</v>
      </c>
      <c r="E63" s="61">
        <v>1</v>
      </c>
      <c r="F63" s="60">
        <f t="shared" si="9"/>
        <v>0.19800000000000001</v>
      </c>
      <c r="G63" s="26"/>
      <c r="H63" s="26"/>
      <c r="I63" s="26"/>
      <c r="J63" s="49"/>
      <c r="K63" s="65"/>
    </row>
    <row r="64" spans="1:11" ht="28.2" thickBot="1" x14ac:dyDescent="0.3">
      <c r="A64" s="64" t="s">
        <v>46</v>
      </c>
      <c r="B64" s="75" t="s">
        <v>13</v>
      </c>
      <c r="C64" s="66">
        <f t="shared" si="8"/>
        <v>4</v>
      </c>
      <c r="D64" s="2">
        <f>ROUND(0.215424*1.15,3)</f>
        <v>0.248</v>
      </c>
      <c r="E64" s="67">
        <v>0.3</v>
      </c>
      <c r="F64" s="66">
        <f t="shared" si="9"/>
        <v>0.29759999999999998</v>
      </c>
      <c r="G64" s="68"/>
      <c r="H64" s="68"/>
      <c r="I64" s="68"/>
      <c r="J64" s="65"/>
      <c r="K64" s="65"/>
    </row>
    <row r="65" spans="1:24" ht="14.4" thickBot="1" x14ac:dyDescent="0.3">
      <c r="A65" s="81"/>
      <c r="B65" s="82"/>
      <c r="C65" s="82"/>
      <c r="D65" s="82"/>
      <c r="E65" s="82"/>
      <c r="F65" s="83"/>
      <c r="G65" s="68"/>
      <c r="H65" s="68"/>
      <c r="I65" s="68"/>
      <c r="J65" s="65"/>
      <c r="K65" s="65"/>
    </row>
    <row r="66" spans="1:24" ht="30" customHeight="1" thickBot="1" x14ac:dyDescent="0.3">
      <c r="A66" s="69"/>
      <c r="B66" s="69"/>
      <c r="F66" s="176" t="s">
        <v>66</v>
      </c>
      <c r="G66" s="177"/>
      <c r="H66" s="177"/>
      <c r="I66" s="177"/>
      <c r="J66" s="177"/>
      <c r="K66" s="177"/>
      <c r="L66" s="177"/>
      <c r="M66" s="177"/>
      <c r="N66" s="178"/>
      <c r="P66" s="176" t="s">
        <v>67</v>
      </c>
      <c r="Q66" s="177"/>
      <c r="R66" s="177"/>
      <c r="S66" s="177"/>
      <c r="T66" s="177"/>
      <c r="U66" s="177"/>
      <c r="V66" s="177"/>
      <c r="W66" s="177"/>
      <c r="X66" s="178"/>
    </row>
    <row r="67" spans="1:24" ht="41.4" x14ac:dyDescent="0.25">
      <c r="A67" s="84" t="s">
        <v>68</v>
      </c>
      <c r="B67" s="85" t="s">
        <v>69</v>
      </c>
      <c r="C67" s="85" t="s">
        <v>70</v>
      </c>
      <c r="D67" s="86" t="s">
        <v>71</v>
      </c>
      <c r="E67" s="49"/>
      <c r="F67" s="87" t="s">
        <v>106</v>
      </c>
      <c r="G67" s="88" t="s">
        <v>107</v>
      </c>
      <c r="H67" s="88" t="s">
        <v>108</v>
      </c>
      <c r="I67" s="88" t="s">
        <v>109</v>
      </c>
      <c r="J67" s="88" t="s">
        <v>110</v>
      </c>
      <c r="K67" s="88" t="s">
        <v>111</v>
      </c>
      <c r="L67" s="88" t="s">
        <v>112</v>
      </c>
      <c r="M67" s="88" t="s">
        <v>113</v>
      </c>
      <c r="N67" s="88" t="s">
        <v>114</v>
      </c>
      <c r="P67" s="89" t="s">
        <v>106</v>
      </c>
      <c r="Q67" s="90" t="s">
        <v>107</v>
      </c>
      <c r="R67" s="90" t="s">
        <v>108</v>
      </c>
      <c r="S67" s="90" t="s">
        <v>109</v>
      </c>
      <c r="T67" s="90" t="s">
        <v>110</v>
      </c>
      <c r="U67" s="88" t="s">
        <v>111</v>
      </c>
      <c r="V67" s="88" t="s">
        <v>112</v>
      </c>
      <c r="W67" s="88" t="s">
        <v>113</v>
      </c>
      <c r="X67" s="88" t="s">
        <v>114</v>
      </c>
    </row>
    <row r="68" spans="1:24" ht="65.400000000000006" customHeight="1" x14ac:dyDescent="0.25">
      <c r="A68" s="91" t="s">
        <v>72</v>
      </c>
      <c r="B68" s="3">
        <f>ROUND(3*1.15,3)</f>
        <v>3.45</v>
      </c>
      <c r="C68" s="92">
        <f t="shared" ref="C68:C74" si="10">F68*P68+G68*Q68+H68*R68+I68*S68+J68*T68</f>
        <v>332.5</v>
      </c>
      <c r="D68" s="4">
        <f>+B68*C68</f>
        <v>1147.125</v>
      </c>
      <c r="E68" s="50"/>
      <c r="F68" s="93">
        <v>0</v>
      </c>
      <c r="G68" s="94">
        <v>1</v>
      </c>
      <c r="H68" s="95">
        <v>4</v>
      </c>
      <c r="I68" s="95">
        <v>0</v>
      </c>
      <c r="J68" s="95">
        <v>0</v>
      </c>
      <c r="K68" s="95">
        <v>0</v>
      </c>
      <c r="L68" s="95">
        <v>0</v>
      </c>
      <c r="M68" s="95">
        <v>0</v>
      </c>
      <c r="N68" s="95">
        <v>0</v>
      </c>
      <c r="P68" s="96">
        <v>0</v>
      </c>
      <c r="Q68" s="97">
        <v>172.5</v>
      </c>
      <c r="R68" s="98">
        <v>40</v>
      </c>
      <c r="S68" s="98">
        <v>0</v>
      </c>
      <c r="T68" s="98">
        <v>0</v>
      </c>
      <c r="U68" s="98">
        <v>0</v>
      </c>
      <c r="V68" s="98">
        <v>0</v>
      </c>
      <c r="W68" s="98">
        <v>0</v>
      </c>
      <c r="X68" s="98">
        <v>0</v>
      </c>
    </row>
    <row r="69" spans="1:24" ht="26.25" customHeight="1" x14ac:dyDescent="0.25">
      <c r="A69" s="91" t="s">
        <v>73</v>
      </c>
      <c r="B69" s="3">
        <f>ROUND(3*1.15,3)</f>
        <v>3.45</v>
      </c>
      <c r="C69" s="92">
        <f t="shared" si="10"/>
        <v>0</v>
      </c>
      <c r="D69" s="4">
        <f t="shared" ref="D69:D74" si="11">+B69*C69</f>
        <v>0</v>
      </c>
      <c r="E69" s="50"/>
      <c r="F69" s="93">
        <v>0</v>
      </c>
      <c r="G69" s="94">
        <v>0</v>
      </c>
      <c r="H69" s="95">
        <v>0</v>
      </c>
      <c r="I69" s="95">
        <v>0</v>
      </c>
      <c r="J69" s="95">
        <v>0</v>
      </c>
      <c r="K69" s="95">
        <v>0</v>
      </c>
      <c r="L69" s="95">
        <v>0</v>
      </c>
      <c r="M69" s="95">
        <v>0</v>
      </c>
      <c r="N69" s="95">
        <v>0</v>
      </c>
      <c r="P69" s="96">
        <v>0</v>
      </c>
      <c r="Q69" s="97">
        <v>0</v>
      </c>
      <c r="R69" s="98">
        <v>0</v>
      </c>
      <c r="S69" s="98">
        <v>0</v>
      </c>
      <c r="T69" s="98">
        <v>0</v>
      </c>
      <c r="U69" s="98">
        <v>0</v>
      </c>
      <c r="V69" s="98">
        <v>0</v>
      </c>
      <c r="W69" s="98">
        <v>0</v>
      </c>
      <c r="X69" s="98">
        <v>0</v>
      </c>
    </row>
    <row r="70" spans="1:24" ht="30" customHeight="1" x14ac:dyDescent="0.25">
      <c r="A70" s="91" t="s">
        <v>74</v>
      </c>
      <c r="B70" s="3">
        <f>ROUND(5*1.15,3)</f>
        <v>5.75</v>
      </c>
      <c r="C70" s="92">
        <f t="shared" si="10"/>
        <v>1600</v>
      </c>
      <c r="D70" s="4">
        <f t="shared" si="11"/>
        <v>9200</v>
      </c>
      <c r="E70" s="50"/>
      <c r="F70" s="93">
        <v>12</v>
      </c>
      <c r="G70" s="94">
        <v>0</v>
      </c>
      <c r="H70" s="95">
        <v>4</v>
      </c>
      <c r="I70" s="95">
        <v>0</v>
      </c>
      <c r="J70" s="95">
        <v>0</v>
      </c>
      <c r="K70" s="95">
        <v>0</v>
      </c>
      <c r="L70" s="95">
        <v>4</v>
      </c>
      <c r="M70" s="95">
        <v>0</v>
      </c>
      <c r="N70" s="95">
        <v>4</v>
      </c>
      <c r="P70" s="96">
        <v>100</v>
      </c>
      <c r="Q70" s="97">
        <v>0</v>
      </c>
      <c r="R70" s="98">
        <v>100</v>
      </c>
      <c r="S70" s="98">
        <v>0</v>
      </c>
      <c r="T70" s="98">
        <v>0</v>
      </c>
      <c r="U70" s="98">
        <v>0</v>
      </c>
      <c r="V70" s="98">
        <v>54</v>
      </c>
      <c r="W70" s="98">
        <v>0</v>
      </c>
      <c r="X70" s="98">
        <v>100</v>
      </c>
    </row>
    <row r="71" spans="1:24" ht="53.4" customHeight="1" x14ac:dyDescent="0.25">
      <c r="A71" s="91" t="s">
        <v>75</v>
      </c>
      <c r="B71" s="3">
        <f>ROUND(2*1.15,3)</f>
        <v>2.2999999999999998</v>
      </c>
      <c r="C71" s="92">
        <f t="shared" si="10"/>
        <v>50</v>
      </c>
      <c r="D71" s="4">
        <f t="shared" si="11"/>
        <v>114.99999999999999</v>
      </c>
      <c r="E71" s="50"/>
      <c r="F71" s="93">
        <v>0</v>
      </c>
      <c r="G71" s="95">
        <v>0</v>
      </c>
      <c r="H71" s="95">
        <v>1</v>
      </c>
      <c r="I71" s="95">
        <v>0</v>
      </c>
      <c r="J71" s="95">
        <v>0</v>
      </c>
      <c r="K71" s="95">
        <v>0</v>
      </c>
      <c r="L71" s="95">
        <v>1</v>
      </c>
      <c r="M71" s="95">
        <v>0</v>
      </c>
      <c r="N71" s="95">
        <v>0</v>
      </c>
      <c r="P71" s="96">
        <v>0</v>
      </c>
      <c r="Q71" s="97">
        <v>0</v>
      </c>
      <c r="R71" s="98">
        <v>50</v>
      </c>
      <c r="S71" s="98">
        <v>0</v>
      </c>
      <c r="T71" s="98">
        <v>0</v>
      </c>
      <c r="U71" s="98">
        <v>0</v>
      </c>
      <c r="V71" s="98">
        <v>434.8</v>
      </c>
      <c r="W71" s="98">
        <v>0</v>
      </c>
      <c r="X71" s="98">
        <v>0</v>
      </c>
    </row>
    <row r="72" spans="1:24" ht="64.8" customHeight="1" x14ac:dyDescent="0.25">
      <c r="A72" s="91" t="s">
        <v>76</v>
      </c>
      <c r="B72" s="3">
        <f>ROUND(4*1.15,3)</f>
        <v>4.5999999999999996</v>
      </c>
      <c r="C72" s="92">
        <f t="shared" si="10"/>
        <v>50</v>
      </c>
      <c r="D72" s="4">
        <f t="shared" si="11"/>
        <v>229.99999999999997</v>
      </c>
      <c r="E72" s="50"/>
      <c r="F72" s="93">
        <v>0</v>
      </c>
      <c r="G72" s="95">
        <v>0</v>
      </c>
      <c r="H72" s="95">
        <v>1</v>
      </c>
      <c r="I72" s="95">
        <v>0</v>
      </c>
      <c r="J72" s="95">
        <v>0</v>
      </c>
      <c r="K72" s="95">
        <v>0</v>
      </c>
      <c r="L72" s="95">
        <v>2</v>
      </c>
      <c r="M72" s="95">
        <v>0</v>
      </c>
      <c r="N72" s="95">
        <v>0</v>
      </c>
      <c r="P72" s="96">
        <v>0</v>
      </c>
      <c r="Q72" s="97">
        <v>0</v>
      </c>
      <c r="R72" s="98">
        <v>50</v>
      </c>
      <c r="S72" s="98">
        <v>0</v>
      </c>
      <c r="T72" s="98">
        <v>0</v>
      </c>
      <c r="U72" s="98">
        <v>0</v>
      </c>
      <c r="V72" s="98">
        <v>18</v>
      </c>
      <c r="W72" s="98">
        <v>0</v>
      </c>
      <c r="X72" s="98">
        <v>0</v>
      </c>
    </row>
    <row r="73" spans="1:24" ht="62.4" customHeight="1" x14ac:dyDescent="0.25">
      <c r="A73" s="91" t="s">
        <v>77</v>
      </c>
      <c r="B73" s="3">
        <f>ROUND(3*1.15,3)</f>
        <v>3.45</v>
      </c>
      <c r="C73" s="92">
        <f t="shared" si="10"/>
        <v>50</v>
      </c>
      <c r="D73" s="4">
        <f t="shared" si="11"/>
        <v>172.5</v>
      </c>
      <c r="E73" s="50"/>
      <c r="F73" s="93">
        <v>0</v>
      </c>
      <c r="G73" s="94">
        <v>0</v>
      </c>
      <c r="H73" s="95">
        <v>1</v>
      </c>
      <c r="I73" s="95">
        <v>0</v>
      </c>
      <c r="J73" s="95">
        <v>0</v>
      </c>
      <c r="K73" s="95">
        <v>2</v>
      </c>
      <c r="L73" s="95">
        <v>1</v>
      </c>
      <c r="M73" s="95">
        <v>0</v>
      </c>
      <c r="N73" s="95">
        <v>0</v>
      </c>
      <c r="P73" s="96">
        <v>0</v>
      </c>
      <c r="Q73" s="97">
        <v>0</v>
      </c>
      <c r="R73" s="98">
        <v>50</v>
      </c>
      <c r="S73" s="98">
        <v>0</v>
      </c>
      <c r="T73" s="97">
        <v>0</v>
      </c>
      <c r="U73" s="98">
        <v>50</v>
      </c>
      <c r="V73" s="98">
        <v>18</v>
      </c>
      <c r="W73" s="98">
        <v>0</v>
      </c>
      <c r="X73" s="98">
        <v>0</v>
      </c>
    </row>
    <row r="74" spans="1:24" ht="44.4" customHeight="1" thickBot="1" x14ac:dyDescent="0.3">
      <c r="A74" s="99" t="s">
        <v>78</v>
      </c>
      <c r="B74" s="5">
        <f>ROUND(2*1.15,3)</f>
        <v>2.2999999999999998</v>
      </c>
      <c r="C74" s="100">
        <f t="shared" si="10"/>
        <v>10409</v>
      </c>
      <c r="D74" s="6">
        <f t="shared" si="11"/>
        <v>23940.699999999997</v>
      </c>
      <c r="E74" s="50"/>
      <c r="F74" s="101">
        <v>4</v>
      </c>
      <c r="G74" s="102">
        <v>1</v>
      </c>
      <c r="H74" s="102">
        <v>4</v>
      </c>
      <c r="I74" s="102">
        <v>4</v>
      </c>
      <c r="J74" s="102">
        <v>2</v>
      </c>
      <c r="K74" s="102">
        <v>2</v>
      </c>
      <c r="L74" s="102">
        <v>4</v>
      </c>
      <c r="M74" s="123">
        <v>4</v>
      </c>
      <c r="N74" s="102">
        <v>0</v>
      </c>
      <c r="P74" s="103">
        <v>1100</v>
      </c>
      <c r="Q74" s="104">
        <v>470</v>
      </c>
      <c r="R74" s="104">
        <v>474</v>
      </c>
      <c r="S74" s="105">
        <v>728</v>
      </c>
      <c r="T74" s="104">
        <v>365.5</v>
      </c>
      <c r="U74" s="105">
        <v>340</v>
      </c>
      <c r="V74" s="105">
        <v>434.8</v>
      </c>
      <c r="W74" s="105">
        <v>1200</v>
      </c>
      <c r="X74" s="105">
        <v>0</v>
      </c>
    </row>
    <row r="75" spans="1:24" ht="14.4" thickBot="1" x14ac:dyDescent="0.3">
      <c r="A75" s="106"/>
      <c r="B75" s="107"/>
      <c r="C75" s="108"/>
      <c r="D75" s="7"/>
      <c r="E75" s="50"/>
      <c r="F75" s="109"/>
      <c r="G75" s="109"/>
      <c r="H75" s="109"/>
      <c r="I75" s="109"/>
      <c r="J75" s="109"/>
      <c r="K75" s="109"/>
      <c r="L75" s="109"/>
      <c r="M75" s="109"/>
      <c r="N75" s="109"/>
      <c r="P75" s="110"/>
      <c r="Q75" s="110"/>
      <c r="R75" s="110"/>
      <c r="S75" s="111"/>
      <c r="T75" s="110"/>
      <c r="U75" s="109"/>
      <c r="V75" s="109"/>
      <c r="W75" s="109"/>
      <c r="X75" s="109"/>
    </row>
    <row r="76" spans="1:24" ht="46.95" customHeight="1" thickBot="1" x14ac:dyDescent="0.3">
      <c r="A76" s="69"/>
      <c r="B76" s="69"/>
      <c r="F76" s="176" t="s">
        <v>92</v>
      </c>
      <c r="G76" s="177"/>
      <c r="H76" s="177"/>
      <c r="I76" s="177"/>
      <c r="J76" s="177"/>
      <c r="K76" s="177"/>
      <c r="L76" s="177"/>
      <c r="M76" s="177"/>
      <c r="N76" s="178"/>
      <c r="P76" s="176" t="s">
        <v>93</v>
      </c>
      <c r="Q76" s="177"/>
      <c r="R76" s="177"/>
      <c r="S76" s="177"/>
      <c r="T76" s="177"/>
      <c r="U76" s="177"/>
      <c r="V76" s="177"/>
      <c r="W76" s="177"/>
      <c r="X76" s="178"/>
    </row>
    <row r="77" spans="1:24" ht="27.6" x14ac:dyDescent="0.25">
      <c r="A77" s="84" t="s">
        <v>18</v>
      </c>
      <c r="B77" s="85" t="s">
        <v>69</v>
      </c>
      <c r="C77" s="85" t="s">
        <v>70</v>
      </c>
      <c r="D77" s="86" t="s">
        <v>71</v>
      </c>
      <c r="E77" s="49"/>
      <c r="F77" s="87" t="s">
        <v>106</v>
      </c>
      <c r="G77" s="88" t="s">
        <v>107</v>
      </c>
      <c r="H77" s="88" t="s">
        <v>108</v>
      </c>
      <c r="I77" s="88" t="s">
        <v>109</v>
      </c>
      <c r="J77" s="88" t="s">
        <v>110</v>
      </c>
      <c r="K77" s="88" t="s">
        <v>111</v>
      </c>
      <c r="L77" s="88" t="s">
        <v>112</v>
      </c>
      <c r="M77" s="88" t="s">
        <v>113</v>
      </c>
      <c r="N77" s="88" t="s">
        <v>114</v>
      </c>
      <c r="P77" s="87" t="s">
        <v>106</v>
      </c>
      <c r="Q77" s="88" t="s">
        <v>107</v>
      </c>
      <c r="R77" s="88" t="s">
        <v>108</v>
      </c>
      <c r="S77" s="88" t="s">
        <v>109</v>
      </c>
      <c r="T77" s="88" t="s">
        <v>110</v>
      </c>
      <c r="U77" s="88" t="s">
        <v>111</v>
      </c>
      <c r="V77" s="88" t="s">
        <v>112</v>
      </c>
      <c r="W77" s="88" t="s">
        <v>113</v>
      </c>
      <c r="X77" s="88" t="s">
        <v>114</v>
      </c>
    </row>
    <row r="78" spans="1:24" ht="58.8" customHeight="1" x14ac:dyDescent="0.25">
      <c r="A78" s="91" t="s">
        <v>81</v>
      </c>
      <c r="B78" s="3">
        <f>ROUND(0.04*1.15,3)</f>
        <v>4.5999999999999999E-2</v>
      </c>
      <c r="C78" s="92">
        <f>F78*P78+G78*Q78+H78*R78+I78*S78+J78*T78</f>
        <v>1456</v>
      </c>
      <c r="D78" s="4">
        <f>+B78*C78</f>
        <v>66.975999999999999</v>
      </c>
      <c r="E78" s="50"/>
      <c r="F78" s="93">
        <v>0</v>
      </c>
      <c r="G78" s="95">
        <v>0</v>
      </c>
      <c r="H78" s="95">
        <v>0</v>
      </c>
      <c r="I78" s="95">
        <v>2</v>
      </c>
      <c r="J78" s="95">
        <v>0</v>
      </c>
      <c r="K78" s="95">
        <v>0</v>
      </c>
      <c r="L78" s="95">
        <v>0</v>
      </c>
      <c r="M78" s="95">
        <v>0</v>
      </c>
      <c r="N78" s="95">
        <v>0</v>
      </c>
      <c r="P78" s="96">
        <v>0</v>
      </c>
      <c r="Q78" s="97">
        <v>0</v>
      </c>
      <c r="R78" s="97">
        <v>0</v>
      </c>
      <c r="S78" s="97">
        <v>728</v>
      </c>
      <c r="T78" s="97">
        <v>0</v>
      </c>
      <c r="U78" s="98">
        <v>0</v>
      </c>
      <c r="V78" s="98">
        <v>0</v>
      </c>
      <c r="W78" s="98">
        <v>0</v>
      </c>
      <c r="X78" s="98">
        <v>0</v>
      </c>
    </row>
    <row r="79" spans="1:24" ht="79.5" customHeight="1" x14ac:dyDescent="0.25">
      <c r="A79" s="91" t="s">
        <v>82</v>
      </c>
      <c r="B79" s="3">
        <f>ROUND(0.06*1.15,3)</f>
        <v>6.9000000000000006E-2</v>
      </c>
      <c r="C79" s="92">
        <f>F79*P79+G79*Q79+H79*R79+I79*S79+J79*T79</f>
        <v>3136</v>
      </c>
      <c r="D79" s="4">
        <f t="shared" ref="D79:D82" si="12">+B79*C79</f>
        <v>216.38400000000001</v>
      </c>
      <c r="E79" s="50"/>
      <c r="F79" s="93">
        <v>0</v>
      </c>
      <c r="G79" s="95">
        <v>2</v>
      </c>
      <c r="H79" s="95">
        <v>0</v>
      </c>
      <c r="I79" s="95">
        <v>2</v>
      </c>
      <c r="J79" s="95">
        <v>0</v>
      </c>
      <c r="K79" s="95">
        <v>0</v>
      </c>
      <c r="L79" s="95">
        <v>0</v>
      </c>
      <c r="M79" s="95">
        <v>0</v>
      </c>
      <c r="N79" s="95">
        <v>0</v>
      </c>
      <c r="P79" s="96">
        <v>0</v>
      </c>
      <c r="Q79" s="97">
        <v>840</v>
      </c>
      <c r="R79" s="97">
        <v>0</v>
      </c>
      <c r="S79" s="97">
        <v>728</v>
      </c>
      <c r="T79" s="97">
        <v>0</v>
      </c>
      <c r="U79" s="98">
        <v>0</v>
      </c>
      <c r="V79" s="98">
        <v>0</v>
      </c>
      <c r="W79" s="98">
        <v>0</v>
      </c>
      <c r="X79" s="98">
        <v>0</v>
      </c>
    </row>
    <row r="80" spans="1:24" ht="45" customHeight="1" x14ac:dyDescent="0.25">
      <c r="A80" s="91" t="s">
        <v>83</v>
      </c>
      <c r="B80" s="3">
        <f>ROUND(1.2*1.15,3)</f>
        <v>1.38</v>
      </c>
      <c r="C80" s="92">
        <f>F80*P80+G80*Q80+H80*R80+I80*S80+J80*T80</f>
        <v>1456</v>
      </c>
      <c r="D80" s="4">
        <f t="shared" si="12"/>
        <v>2009.2799999999997</v>
      </c>
      <c r="E80" s="50"/>
      <c r="F80" s="93">
        <v>0</v>
      </c>
      <c r="G80" s="95">
        <v>0</v>
      </c>
      <c r="H80" s="95">
        <v>0</v>
      </c>
      <c r="I80" s="95">
        <v>2</v>
      </c>
      <c r="J80" s="95">
        <v>0</v>
      </c>
      <c r="K80" s="95">
        <v>0</v>
      </c>
      <c r="L80" s="95">
        <v>0</v>
      </c>
      <c r="M80" s="95">
        <v>0</v>
      </c>
      <c r="N80" s="95">
        <v>0</v>
      </c>
      <c r="P80" s="96">
        <v>0</v>
      </c>
      <c r="Q80" s="97">
        <v>0</v>
      </c>
      <c r="R80" s="97">
        <v>0</v>
      </c>
      <c r="S80" s="97">
        <v>728</v>
      </c>
      <c r="T80" s="97">
        <v>0</v>
      </c>
      <c r="U80" s="98">
        <v>0</v>
      </c>
      <c r="V80" s="98">
        <v>0</v>
      </c>
      <c r="W80" s="98">
        <v>0</v>
      </c>
      <c r="X80" s="98">
        <v>0</v>
      </c>
    </row>
    <row r="81" spans="1:24" ht="46.2" customHeight="1" x14ac:dyDescent="0.25">
      <c r="A81" s="91" t="s">
        <v>84</v>
      </c>
      <c r="B81" s="3">
        <f>ROUND(2*1.15,3)</f>
        <v>2.2999999999999998</v>
      </c>
      <c r="C81" s="92">
        <f>F81*P81+G81*Q81+H81*R81+I81*S81+J81*T81</f>
        <v>1456</v>
      </c>
      <c r="D81" s="4">
        <f t="shared" si="12"/>
        <v>3348.7999999999997</v>
      </c>
      <c r="E81" s="50"/>
      <c r="F81" s="93">
        <v>0</v>
      </c>
      <c r="G81" s="95">
        <v>0</v>
      </c>
      <c r="H81" s="95">
        <v>0</v>
      </c>
      <c r="I81" s="95">
        <v>2</v>
      </c>
      <c r="J81" s="95">
        <v>0</v>
      </c>
      <c r="K81" s="95">
        <v>0</v>
      </c>
      <c r="L81" s="95">
        <v>12</v>
      </c>
      <c r="M81" s="95">
        <v>0</v>
      </c>
      <c r="N81" s="95">
        <v>0</v>
      </c>
      <c r="P81" s="96">
        <v>0</v>
      </c>
      <c r="Q81" s="97">
        <v>0</v>
      </c>
      <c r="R81" s="97">
        <v>0</v>
      </c>
      <c r="S81" s="97">
        <v>728</v>
      </c>
      <c r="T81" s="97">
        <v>0</v>
      </c>
      <c r="U81" s="98">
        <v>0</v>
      </c>
      <c r="V81" s="98">
        <v>434.8</v>
      </c>
      <c r="W81" s="98">
        <v>0</v>
      </c>
      <c r="X81" s="98">
        <v>0</v>
      </c>
    </row>
    <row r="82" spans="1:24" ht="73.8" customHeight="1" thickBot="1" x14ac:dyDescent="0.3">
      <c r="A82" s="112" t="s">
        <v>85</v>
      </c>
      <c r="B82" s="8">
        <f>ROUND(0.06*1.15,3)</f>
        <v>6.9000000000000006E-2</v>
      </c>
      <c r="C82" s="100">
        <f>F82*P82+G82*Q82+H82*R82+I82*S82+J82*T82</f>
        <v>2296</v>
      </c>
      <c r="D82" s="6">
        <f t="shared" si="12"/>
        <v>158.42400000000001</v>
      </c>
      <c r="E82" s="50"/>
      <c r="F82" s="101">
        <v>0</v>
      </c>
      <c r="G82" s="102">
        <v>1</v>
      </c>
      <c r="H82" s="102">
        <v>0</v>
      </c>
      <c r="I82" s="102">
        <v>2</v>
      </c>
      <c r="J82" s="102">
        <v>0</v>
      </c>
      <c r="K82" s="102">
        <v>0</v>
      </c>
      <c r="L82" s="102">
        <v>0</v>
      </c>
      <c r="M82" s="102">
        <v>0</v>
      </c>
      <c r="N82" s="102">
        <v>0</v>
      </c>
      <c r="P82" s="103">
        <v>0</v>
      </c>
      <c r="Q82" s="104">
        <v>840</v>
      </c>
      <c r="R82" s="104">
        <v>0</v>
      </c>
      <c r="S82" s="104">
        <v>728</v>
      </c>
      <c r="T82" s="104">
        <v>0</v>
      </c>
      <c r="U82" s="105">
        <v>0</v>
      </c>
      <c r="V82" s="105">
        <v>0</v>
      </c>
      <c r="W82" s="105">
        <v>0</v>
      </c>
      <c r="X82" s="105">
        <v>0</v>
      </c>
    </row>
    <row r="83" spans="1:24" ht="30" customHeight="1" thickBot="1" x14ac:dyDescent="0.3"/>
    <row r="84" spans="1:24" ht="30" customHeight="1" x14ac:dyDescent="0.25">
      <c r="A84" s="84" t="s">
        <v>86</v>
      </c>
      <c r="B84" s="113" t="s">
        <v>87</v>
      </c>
      <c r="C84" s="114" t="s">
        <v>88</v>
      </c>
      <c r="D84" s="115" t="s">
        <v>89</v>
      </c>
      <c r="E84" s="116" t="s">
        <v>90</v>
      </c>
    </row>
    <row r="85" spans="1:24" ht="30" customHeight="1" thickBot="1" x14ac:dyDescent="0.3">
      <c r="A85" s="117" t="s">
        <v>20</v>
      </c>
      <c r="B85" s="118">
        <v>1</v>
      </c>
      <c r="C85" s="9">
        <f>ROUND(11*1.15,3)</f>
        <v>12.65</v>
      </c>
      <c r="D85" s="119">
        <f>22*8</f>
        <v>176</v>
      </c>
      <c r="E85" s="6">
        <f>D85*C85*B85</f>
        <v>2226.4</v>
      </c>
    </row>
    <row r="86" spans="1:24" ht="30" customHeight="1" x14ac:dyDescent="0.25"/>
    <row r="87" spans="1:24" ht="30" customHeight="1" x14ac:dyDescent="0.25"/>
    <row r="88" spans="1:24" ht="30" customHeight="1" x14ac:dyDescent="0.25"/>
    <row r="89" spans="1:24" ht="30" customHeight="1" x14ac:dyDescent="0.25"/>
    <row r="90" spans="1:24" ht="30" customHeight="1" x14ac:dyDescent="0.25"/>
    <row r="91" spans="1:24" ht="30" customHeight="1" x14ac:dyDescent="0.25"/>
    <row r="92" spans="1:24" ht="30" customHeight="1" x14ac:dyDescent="0.25"/>
    <row r="93" spans="1:24" ht="30" customHeight="1" x14ac:dyDescent="0.25"/>
    <row r="94" spans="1:24" ht="30" customHeight="1" x14ac:dyDescent="0.25"/>
    <row r="95" spans="1:24" ht="30" customHeight="1" x14ac:dyDescent="0.25"/>
    <row r="96" spans="1:24"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row r="210" ht="30" customHeight="1" x14ac:dyDescent="0.25"/>
    <row r="211" ht="30" customHeight="1" x14ac:dyDescent="0.25"/>
    <row r="212" ht="30" customHeight="1" x14ac:dyDescent="0.25"/>
    <row r="213" ht="30" customHeight="1" x14ac:dyDescent="0.25"/>
    <row r="214" ht="30" customHeight="1" x14ac:dyDescent="0.25"/>
    <row r="215" ht="30" customHeight="1" x14ac:dyDescent="0.25"/>
    <row r="216" ht="30" customHeight="1" x14ac:dyDescent="0.25"/>
    <row r="217" ht="30" customHeight="1" x14ac:dyDescent="0.25"/>
    <row r="218" ht="30" customHeight="1" x14ac:dyDescent="0.25"/>
    <row r="219" ht="30" customHeight="1" x14ac:dyDescent="0.25"/>
    <row r="220" ht="30" customHeight="1" x14ac:dyDescent="0.25"/>
    <row r="221" ht="30" customHeight="1" x14ac:dyDescent="0.25"/>
    <row r="222" ht="30" customHeight="1" x14ac:dyDescent="0.25"/>
    <row r="223" ht="30" customHeight="1" x14ac:dyDescent="0.25"/>
    <row r="224" ht="30" customHeight="1" x14ac:dyDescent="0.25"/>
    <row r="225" ht="30" customHeight="1" x14ac:dyDescent="0.25"/>
    <row r="226" ht="30" customHeight="1" x14ac:dyDescent="0.25"/>
    <row r="227" ht="30" customHeight="1" x14ac:dyDescent="0.25"/>
    <row r="228" ht="30" customHeight="1" x14ac:dyDescent="0.25"/>
    <row r="229" ht="30" customHeight="1" x14ac:dyDescent="0.25"/>
    <row r="230" ht="30" customHeight="1" x14ac:dyDescent="0.25"/>
    <row r="231" ht="30" customHeight="1" x14ac:dyDescent="0.25"/>
    <row r="232" ht="30" customHeight="1" x14ac:dyDescent="0.25"/>
    <row r="233" ht="30" customHeight="1" x14ac:dyDescent="0.25"/>
    <row r="234" ht="30" customHeight="1" x14ac:dyDescent="0.25"/>
    <row r="235" ht="30" customHeight="1" x14ac:dyDescent="0.25"/>
    <row r="236" ht="30" customHeight="1" x14ac:dyDescent="0.25"/>
    <row r="237" ht="30" customHeight="1" x14ac:dyDescent="0.25"/>
    <row r="238" ht="30" customHeight="1" x14ac:dyDescent="0.25"/>
    <row r="239" ht="30" customHeight="1" x14ac:dyDescent="0.25"/>
    <row r="240" ht="30" customHeight="1" x14ac:dyDescent="0.25"/>
    <row r="241" ht="30" customHeight="1" x14ac:dyDescent="0.25"/>
    <row r="242" ht="30" customHeight="1" x14ac:dyDescent="0.25"/>
    <row r="243" ht="30" customHeight="1" x14ac:dyDescent="0.25"/>
    <row r="244" ht="30" customHeight="1" x14ac:dyDescent="0.25"/>
    <row r="245" ht="30" customHeight="1" x14ac:dyDescent="0.25"/>
    <row r="246" ht="30" customHeight="1" x14ac:dyDescent="0.25"/>
    <row r="247" ht="30" customHeight="1" x14ac:dyDescent="0.25"/>
    <row r="248" ht="30" customHeight="1" x14ac:dyDescent="0.25"/>
    <row r="249" ht="30" customHeight="1" x14ac:dyDescent="0.25"/>
    <row r="250" ht="30" customHeight="1" x14ac:dyDescent="0.25"/>
    <row r="251" ht="30" customHeight="1" x14ac:dyDescent="0.25"/>
    <row r="252" ht="30" customHeight="1" x14ac:dyDescent="0.25"/>
    <row r="253" ht="30" customHeight="1" x14ac:dyDescent="0.25"/>
    <row r="254" ht="30" customHeight="1" x14ac:dyDescent="0.25"/>
    <row r="255" ht="30" customHeight="1" x14ac:dyDescent="0.25"/>
    <row r="256" ht="30" customHeight="1" x14ac:dyDescent="0.25"/>
    <row r="257" ht="30" customHeight="1" x14ac:dyDescent="0.25"/>
    <row r="258" ht="30" customHeight="1" x14ac:dyDescent="0.25"/>
    <row r="259" ht="30" customHeight="1" x14ac:dyDescent="0.25"/>
    <row r="260" ht="30" customHeight="1" x14ac:dyDescent="0.25"/>
    <row r="261" ht="30" customHeight="1" x14ac:dyDescent="0.25"/>
    <row r="262" ht="30" customHeight="1" x14ac:dyDescent="0.25"/>
    <row r="263" ht="30" customHeight="1" x14ac:dyDescent="0.25"/>
    <row r="264" ht="30" customHeight="1" x14ac:dyDescent="0.25"/>
    <row r="265" ht="30" customHeight="1" x14ac:dyDescent="0.25"/>
    <row r="266" ht="30" customHeight="1" x14ac:dyDescent="0.25"/>
    <row r="267" ht="30" customHeight="1" x14ac:dyDescent="0.25"/>
    <row r="268" ht="30" customHeight="1" x14ac:dyDescent="0.25"/>
    <row r="269" ht="30" customHeight="1" x14ac:dyDescent="0.25"/>
    <row r="270" ht="30" customHeight="1" x14ac:dyDescent="0.25"/>
    <row r="271" ht="30" customHeight="1" x14ac:dyDescent="0.25"/>
    <row r="272" ht="30" customHeight="1" x14ac:dyDescent="0.25"/>
    <row r="273" ht="30" customHeight="1" x14ac:dyDescent="0.25"/>
    <row r="274" ht="30" customHeight="1" x14ac:dyDescent="0.25"/>
    <row r="275" ht="30" customHeight="1" x14ac:dyDescent="0.25"/>
    <row r="276" ht="30" customHeight="1" x14ac:dyDescent="0.25"/>
    <row r="277" ht="30" customHeight="1" x14ac:dyDescent="0.25"/>
    <row r="278" ht="30" customHeight="1" x14ac:dyDescent="0.25"/>
    <row r="279" ht="30" customHeight="1" x14ac:dyDescent="0.25"/>
    <row r="280" ht="30" customHeight="1" x14ac:dyDescent="0.25"/>
    <row r="281" ht="30" customHeight="1" x14ac:dyDescent="0.25"/>
    <row r="282" ht="30" customHeight="1" x14ac:dyDescent="0.25"/>
    <row r="283" ht="30" customHeight="1" x14ac:dyDescent="0.25"/>
    <row r="284" ht="30" customHeight="1" x14ac:dyDescent="0.25"/>
    <row r="285" ht="30" customHeight="1" x14ac:dyDescent="0.25"/>
    <row r="286" ht="30" customHeight="1" x14ac:dyDescent="0.25"/>
    <row r="287" ht="30" customHeight="1" x14ac:dyDescent="0.25"/>
    <row r="288" ht="30" customHeight="1" x14ac:dyDescent="0.25"/>
    <row r="289" ht="30" customHeight="1" x14ac:dyDescent="0.25"/>
    <row r="290" ht="30" customHeight="1" x14ac:dyDescent="0.25"/>
    <row r="291" ht="30" customHeight="1" x14ac:dyDescent="0.25"/>
    <row r="292" ht="30" customHeight="1" x14ac:dyDescent="0.25"/>
    <row r="293" ht="30" customHeight="1" x14ac:dyDescent="0.25"/>
    <row r="294" ht="30" customHeight="1" x14ac:dyDescent="0.25"/>
    <row r="295" ht="30" customHeight="1" x14ac:dyDescent="0.25"/>
    <row r="296" ht="30" customHeight="1" x14ac:dyDescent="0.25"/>
    <row r="297" ht="30" customHeight="1" x14ac:dyDescent="0.25"/>
    <row r="298" ht="30" customHeight="1" x14ac:dyDescent="0.25"/>
    <row r="299" ht="30" customHeight="1" x14ac:dyDescent="0.25"/>
    <row r="300" ht="30" customHeight="1" x14ac:dyDescent="0.25"/>
    <row r="301" ht="30" customHeight="1" x14ac:dyDescent="0.25"/>
    <row r="302" ht="30" customHeight="1" x14ac:dyDescent="0.25"/>
    <row r="303" ht="30" customHeight="1" x14ac:dyDescent="0.25"/>
    <row r="304" ht="30" customHeight="1" x14ac:dyDescent="0.25"/>
    <row r="305" ht="30" customHeight="1" x14ac:dyDescent="0.25"/>
    <row r="306" ht="30" customHeight="1" x14ac:dyDescent="0.25"/>
    <row r="307" ht="30" customHeight="1" x14ac:dyDescent="0.25"/>
    <row r="308" ht="30" customHeight="1" x14ac:dyDescent="0.25"/>
    <row r="309" ht="30" customHeight="1" x14ac:dyDescent="0.25"/>
    <row r="310" ht="30" customHeight="1" x14ac:dyDescent="0.25"/>
    <row r="311" ht="30" customHeight="1" x14ac:dyDescent="0.25"/>
    <row r="312" ht="30" customHeight="1" x14ac:dyDescent="0.25"/>
    <row r="313" ht="30" customHeight="1" x14ac:dyDescent="0.25"/>
    <row r="314" ht="30" customHeight="1" x14ac:dyDescent="0.25"/>
    <row r="315" ht="30" customHeight="1" x14ac:dyDescent="0.25"/>
    <row r="316" ht="30" customHeight="1" x14ac:dyDescent="0.25"/>
    <row r="317" ht="30" customHeight="1" x14ac:dyDescent="0.25"/>
    <row r="318" ht="30" customHeight="1" x14ac:dyDescent="0.25"/>
    <row r="319" ht="30" customHeight="1" x14ac:dyDescent="0.25"/>
    <row r="320" ht="30" customHeight="1" x14ac:dyDescent="0.25"/>
    <row r="321" ht="30" customHeight="1" x14ac:dyDescent="0.25"/>
    <row r="322" ht="30" customHeight="1" x14ac:dyDescent="0.25"/>
    <row r="323" ht="30" customHeight="1" x14ac:dyDescent="0.25"/>
    <row r="324" ht="30" customHeight="1" x14ac:dyDescent="0.25"/>
    <row r="325" ht="30" customHeight="1" x14ac:dyDescent="0.25"/>
    <row r="326" ht="30" customHeight="1" x14ac:dyDescent="0.25"/>
    <row r="327" ht="30" customHeight="1" x14ac:dyDescent="0.25"/>
    <row r="328" ht="30" customHeight="1" x14ac:dyDescent="0.25"/>
    <row r="329" ht="30" customHeight="1" x14ac:dyDescent="0.25"/>
    <row r="330" ht="30" customHeight="1" x14ac:dyDescent="0.25"/>
    <row r="331" ht="30" customHeight="1" x14ac:dyDescent="0.25"/>
    <row r="332" ht="30" customHeight="1" x14ac:dyDescent="0.25"/>
    <row r="333" ht="30" customHeight="1" x14ac:dyDescent="0.25"/>
    <row r="334" ht="30" customHeight="1" x14ac:dyDescent="0.25"/>
    <row r="335" ht="30" customHeight="1" x14ac:dyDescent="0.25"/>
    <row r="336"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row r="395" ht="30" customHeight="1" x14ac:dyDescent="0.25"/>
    <row r="396" ht="30" customHeight="1" x14ac:dyDescent="0.25"/>
    <row r="397" ht="30" customHeight="1" x14ac:dyDescent="0.25"/>
    <row r="398" ht="30" customHeight="1" x14ac:dyDescent="0.25"/>
    <row r="399" ht="30" customHeight="1" x14ac:dyDescent="0.25"/>
    <row r="400" ht="30" customHeight="1" x14ac:dyDescent="0.25"/>
    <row r="401" ht="30" customHeight="1" x14ac:dyDescent="0.25"/>
    <row r="402" ht="30" customHeight="1" x14ac:dyDescent="0.25"/>
    <row r="403" ht="30" customHeight="1" x14ac:dyDescent="0.25"/>
    <row r="404" ht="30" customHeight="1" x14ac:dyDescent="0.25"/>
    <row r="405" ht="30" customHeight="1" x14ac:dyDescent="0.25"/>
    <row r="406" ht="30" customHeight="1" x14ac:dyDescent="0.25"/>
    <row r="407" ht="30" customHeight="1" x14ac:dyDescent="0.25"/>
    <row r="408" ht="30" customHeight="1" x14ac:dyDescent="0.25"/>
    <row r="409" ht="30" customHeight="1" x14ac:dyDescent="0.25"/>
    <row r="410" ht="30" customHeight="1" x14ac:dyDescent="0.25"/>
    <row r="411" ht="30" customHeight="1" x14ac:dyDescent="0.25"/>
    <row r="412" ht="30" customHeight="1" x14ac:dyDescent="0.25"/>
    <row r="413" ht="30" customHeight="1" x14ac:dyDescent="0.25"/>
    <row r="414" ht="30" customHeight="1" x14ac:dyDescent="0.25"/>
    <row r="415" ht="30" customHeight="1" x14ac:dyDescent="0.25"/>
    <row r="416" ht="30" customHeight="1" x14ac:dyDescent="0.25"/>
    <row r="417" ht="30" customHeight="1" x14ac:dyDescent="0.25"/>
    <row r="418" ht="30" customHeight="1" x14ac:dyDescent="0.25"/>
    <row r="419" ht="30" customHeight="1" x14ac:dyDescent="0.25"/>
    <row r="420" ht="30" customHeight="1" x14ac:dyDescent="0.25"/>
    <row r="421" ht="30" customHeight="1" x14ac:dyDescent="0.25"/>
    <row r="422" ht="30" customHeight="1" x14ac:dyDescent="0.25"/>
    <row r="423" ht="30" customHeight="1" x14ac:dyDescent="0.25"/>
    <row r="424" ht="30" customHeight="1" x14ac:dyDescent="0.25"/>
    <row r="425" ht="30" customHeight="1" x14ac:dyDescent="0.25"/>
    <row r="426" ht="30" customHeight="1" x14ac:dyDescent="0.25"/>
    <row r="427" ht="30" customHeight="1" x14ac:dyDescent="0.25"/>
    <row r="428" ht="30" customHeight="1" x14ac:dyDescent="0.25"/>
    <row r="429" ht="30" customHeight="1" x14ac:dyDescent="0.25"/>
    <row r="430" ht="30" customHeight="1" x14ac:dyDescent="0.25"/>
    <row r="431" ht="30" customHeight="1" x14ac:dyDescent="0.25"/>
    <row r="432" ht="30" customHeight="1" x14ac:dyDescent="0.25"/>
    <row r="433" ht="30" customHeight="1" x14ac:dyDescent="0.25"/>
    <row r="434" ht="30" customHeight="1" x14ac:dyDescent="0.25"/>
    <row r="435" ht="30" customHeight="1" x14ac:dyDescent="0.25"/>
    <row r="436" ht="30" customHeight="1" x14ac:dyDescent="0.25"/>
    <row r="437" ht="30" customHeight="1" x14ac:dyDescent="0.25"/>
    <row r="438" ht="30" customHeight="1" x14ac:dyDescent="0.25"/>
    <row r="439" ht="30" customHeight="1" x14ac:dyDescent="0.25"/>
    <row r="440" ht="30" customHeight="1" x14ac:dyDescent="0.25"/>
    <row r="441" ht="30" customHeight="1" x14ac:dyDescent="0.25"/>
    <row r="442" ht="30" customHeight="1" x14ac:dyDescent="0.25"/>
    <row r="443" ht="30" customHeight="1" x14ac:dyDescent="0.25"/>
    <row r="444" ht="30" customHeight="1" x14ac:dyDescent="0.25"/>
    <row r="445" ht="30" customHeight="1" x14ac:dyDescent="0.25"/>
    <row r="446" ht="30" customHeight="1" x14ac:dyDescent="0.25"/>
    <row r="447" ht="30" customHeight="1" x14ac:dyDescent="0.25"/>
    <row r="448" ht="30" customHeight="1" x14ac:dyDescent="0.25"/>
    <row r="449" ht="30" customHeight="1" x14ac:dyDescent="0.25"/>
    <row r="450" ht="30" customHeight="1" x14ac:dyDescent="0.25"/>
    <row r="451" ht="30" customHeight="1" x14ac:dyDescent="0.25"/>
    <row r="452" ht="30" customHeight="1" x14ac:dyDescent="0.25"/>
    <row r="453" ht="30" customHeight="1" x14ac:dyDescent="0.25"/>
    <row r="454" ht="30" customHeight="1" x14ac:dyDescent="0.25"/>
    <row r="455" ht="30" customHeight="1" x14ac:dyDescent="0.25"/>
    <row r="456" ht="30" customHeight="1" x14ac:dyDescent="0.25"/>
    <row r="457" ht="30" customHeight="1" x14ac:dyDescent="0.25"/>
    <row r="458" ht="30" customHeight="1" x14ac:dyDescent="0.25"/>
    <row r="459" ht="30" customHeight="1" x14ac:dyDescent="0.25"/>
    <row r="460" ht="30" customHeight="1" x14ac:dyDescent="0.25"/>
    <row r="461" ht="30" customHeight="1" x14ac:dyDescent="0.25"/>
    <row r="462" ht="30" customHeight="1" x14ac:dyDescent="0.25"/>
    <row r="463" ht="30" customHeight="1" x14ac:dyDescent="0.25"/>
    <row r="464" ht="30" customHeight="1" x14ac:dyDescent="0.25"/>
    <row r="465" ht="30" customHeight="1" x14ac:dyDescent="0.25"/>
    <row r="466" ht="30" customHeight="1" x14ac:dyDescent="0.25"/>
    <row r="467" ht="30" customHeight="1" x14ac:dyDescent="0.25"/>
    <row r="468" ht="30" customHeight="1" x14ac:dyDescent="0.25"/>
    <row r="469" ht="30" customHeight="1" x14ac:dyDescent="0.25"/>
    <row r="470" ht="30" customHeight="1" x14ac:dyDescent="0.25"/>
    <row r="471" ht="30" customHeight="1" x14ac:dyDescent="0.25"/>
    <row r="472" ht="30" customHeight="1" x14ac:dyDescent="0.25"/>
    <row r="473" ht="30" customHeight="1" x14ac:dyDescent="0.25"/>
    <row r="474" ht="30" customHeight="1" x14ac:dyDescent="0.25"/>
    <row r="475" ht="30" customHeight="1" x14ac:dyDescent="0.25"/>
    <row r="476" ht="30" customHeight="1" x14ac:dyDescent="0.25"/>
    <row r="477" ht="30" customHeight="1" x14ac:dyDescent="0.25"/>
    <row r="478" ht="30" customHeight="1" x14ac:dyDescent="0.25"/>
    <row r="479" ht="30" customHeight="1" x14ac:dyDescent="0.25"/>
    <row r="480" ht="30" customHeight="1" x14ac:dyDescent="0.25"/>
    <row r="481" ht="30" customHeight="1" x14ac:dyDescent="0.25"/>
    <row r="482" ht="30" customHeight="1" x14ac:dyDescent="0.25"/>
    <row r="483" ht="30" customHeight="1" x14ac:dyDescent="0.25"/>
    <row r="484" ht="30" customHeight="1" x14ac:dyDescent="0.25"/>
    <row r="485" ht="30" customHeight="1" x14ac:dyDescent="0.25"/>
    <row r="486" ht="30" customHeight="1" x14ac:dyDescent="0.25"/>
    <row r="487" ht="30" customHeight="1" x14ac:dyDescent="0.25"/>
    <row r="488" ht="30" customHeight="1" x14ac:dyDescent="0.25"/>
    <row r="489" ht="30" customHeight="1" x14ac:dyDescent="0.25"/>
    <row r="490" ht="30" customHeight="1" x14ac:dyDescent="0.25"/>
    <row r="491" ht="30" customHeight="1" x14ac:dyDescent="0.25"/>
    <row r="492" ht="30" customHeight="1" x14ac:dyDescent="0.25"/>
    <row r="493" ht="30" customHeight="1" x14ac:dyDescent="0.25"/>
    <row r="494" ht="30" customHeight="1" x14ac:dyDescent="0.25"/>
    <row r="495" ht="30" customHeight="1" x14ac:dyDescent="0.25"/>
    <row r="496" ht="30" customHeight="1" x14ac:dyDescent="0.25"/>
    <row r="497" ht="30" customHeight="1" x14ac:dyDescent="0.25"/>
    <row r="498" ht="30" customHeight="1" x14ac:dyDescent="0.25"/>
    <row r="499" ht="30" customHeight="1" x14ac:dyDescent="0.25"/>
    <row r="500" ht="30" customHeight="1" x14ac:dyDescent="0.25"/>
    <row r="501" ht="30" customHeight="1" x14ac:dyDescent="0.25"/>
    <row r="502" ht="30" customHeight="1" x14ac:dyDescent="0.25"/>
    <row r="503" ht="30" customHeight="1" x14ac:dyDescent="0.25"/>
    <row r="504" ht="30" customHeight="1" x14ac:dyDescent="0.25"/>
    <row r="505" ht="30" customHeight="1" x14ac:dyDescent="0.25"/>
    <row r="506" ht="30" customHeight="1" x14ac:dyDescent="0.25"/>
    <row r="507" ht="30" customHeight="1" x14ac:dyDescent="0.25"/>
    <row r="508" ht="30" customHeight="1" x14ac:dyDescent="0.25"/>
    <row r="509" ht="30" customHeight="1" x14ac:dyDescent="0.25"/>
    <row r="510" ht="30" customHeight="1" x14ac:dyDescent="0.25"/>
    <row r="511" ht="30" customHeight="1" x14ac:dyDescent="0.25"/>
    <row r="512" ht="30" customHeight="1" x14ac:dyDescent="0.25"/>
    <row r="513" ht="30" customHeight="1" x14ac:dyDescent="0.25"/>
    <row r="514" ht="30" customHeight="1" x14ac:dyDescent="0.25"/>
    <row r="515" ht="30" customHeight="1" x14ac:dyDescent="0.25"/>
    <row r="516" ht="30" customHeight="1" x14ac:dyDescent="0.25"/>
    <row r="517" ht="30" customHeight="1" x14ac:dyDescent="0.25"/>
    <row r="518" ht="30" customHeight="1" x14ac:dyDescent="0.25"/>
    <row r="519" ht="30" customHeight="1" x14ac:dyDescent="0.25"/>
    <row r="520" ht="30" customHeight="1" x14ac:dyDescent="0.25"/>
    <row r="521" ht="30" customHeight="1" x14ac:dyDescent="0.25"/>
    <row r="522" ht="30" customHeight="1" x14ac:dyDescent="0.25"/>
    <row r="523" ht="30" customHeight="1" x14ac:dyDescent="0.25"/>
    <row r="524" ht="30" customHeight="1" x14ac:dyDescent="0.25"/>
    <row r="525" ht="30" customHeight="1" x14ac:dyDescent="0.25"/>
    <row r="526" ht="30" customHeight="1" x14ac:dyDescent="0.25"/>
    <row r="527" ht="30" customHeight="1" x14ac:dyDescent="0.25"/>
    <row r="528" ht="30" customHeight="1" x14ac:dyDescent="0.25"/>
    <row r="529" ht="30" customHeight="1" x14ac:dyDescent="0.25"/>
    <row r="530" ht="30" customHeight="1" x14ac:dyDescent="0.25"/>
    <row r="531" ht="30" customHeight="1" x14ac:dyDescent="0.25"/>
    <row r="532" ht="30" customHeight="1" x14ac:dyDescent="0.25"/>
    <row r="533" ht="30" customHeight="1" x14ac:dyDescent="0.25"/>
    <row r="534" ht="30" customHeight="1" x14ac:dyDescent="0.25"/>
    <row r="535" ht="30" customHeight="1" x14ac:dyDescent="0.25"/>
    <row r="536" ht="30" customHeight="1" x14ac:dyDescent="0.25"/>
    <row r="537" ht="30" customHeight="1" x14ac:dyDescent="0.25"/>
    <row r="538" ht="30" customHeight="1" x14ac:dyDescent="0.25"/>
    <row r="539" ht="30" customHeight="1" x14ac:dyDescent="0.25"/>
    <row r="540" ht="30" customHeight="1" x14ac:dyDescent="0.25"/>
    <row r="541" ht="30" customHeight="1" x14ac:dyDescent="0.25"/>
    <row r="542" ht="30" customHeight="1" x14ac:dyDescent="0.25"/>
    <row r="543" ht="30" customHeight="1" x14ac:dyDescent="0.25"/>
    <row r="544" ht="30" customHeight="1" x14ac:dyDescent="0.25"/>
    <row r="545" ht="30" customHeight="1" x14ac:dyDescent="0.25"/>
    <row r="546" ht="30" customHeight="1" x14ac:dyDescent="0.25"/>
    <row r="547" ht="30" customHeight="1" x14ac:dyDescent="0.25"/>
    <row r="548" ht="30" customHeight="1" x14ac:dyDescent="0.25"/>
    <row r="549" ht="30" customHeight="1" x14ac:dyDescent="0.25"/>
    <row r="550" ht="30" customHeight="1" x14ac:dyDescent="0.25"/>
    <row r="551" ht="30" customHeight="1" x14ac:dyDescent="0.25"/>
    <row r="552" ht="30" customHeight="1" x14ac:dyDescent="0.25"/>
    <row r="553" ht="30" customHeight="1" x14ac:dyDescent="0.25"/>
    <row r="554" ht="30" customHeight="1" x14ac:dyDescent="0.25"/>
    <row r="555" ht="30" customHeight="1" x14ac:dyDescent="0.25"/>
    <row r="556" ht="30" customHeight="1" x14ac:dyDescent="0.25"/>
    <row r="557" ht="30" customHeight="1" x14ac:dyDescent="0.25"/>
    <row r="558" ht="30" customHeight="1" x14ac:dyDescent="0.25"/>
    <row r="559" ht="30" customHeight="1" x14ac:dyDescent="0.25"/>
    <row r="560" ht="30" customHeight="1" x14ac:dyDescent="0.25"/>
    <row r="561" ht="30" customHeight="1" x14ac:dyDescent="0.25"/>
    <row r="562" ht="30" customHeight="1" x14ac:dyDescent="0.25"/>
    <row r="563" ht="30" customHeight="1" x14ac:dyDescent="0.25"/>
    <row r="564" ht="30" customHeight="1" x14ac:dyDescent="0.25"/>
    <row r="565" ht="30" customHeight="1" x14ac:dyDescent="0.25"/>
    <row r="566" ht="30" customHeight="1" x14ac:dyDescent="0.25"/>
    <row r="567" ht="30" customHeight="1" x14ac:dyDescent="0.25"/>
    <row r="568" ht="30" customHeight="1" x14ac:dyDescent="0.25"/>
    <row r="569" ht="30" customHeight="1" x14ac:dyDescent="0.25"/>
    <row r="570" ht="30" customHeight="1" x14ac:dyDescent="0.25"/>
    <row r="571" ht="30" customHeight="1" x14ac:dyDescent="0.25"/>
    <row r="572" ht="30" customHeight="1" x14ac:dyDescent="0.25"/>
    <row r="573" ht="30" customHeight="1" x14ac:dyDescent="0.25"/>
    <row r="574" ht="30" customHeight="1" x14ac:dyDescent="0.25"/>
    <row r="575" ht="30" customHeight="1" x14ac:dyDescent="0.25"/>
    <row r="576" ht="30" customHeight="1" x14ac:dyDescent="0.25"/>
    <row r="577" ht="30" customHeight="1" x14ac:dyDescent="0.25"/>
    <row r="578" ht="30" customHeight="1" x14ac:dyDescent="0.25"/>
    <row r="579" ht="30" customHeight="1" x14ac:dyDescent="0.25"/>
    <row r="580" ht="30" customHeight="1" x14ac:dyDescent="0.25"/>
    <row r="581" ht="30" customHeight="1" x14ac:dyDescent="0.25"/>
    <row r="582" ht="30" customHeight="1" x14ac:dyDescent="0.25"/>
    <row r="583" ht="30" customHeight="1" x14ac:dyDescent="0.25"/>
    <row r="584" ht="30" customHeight="1" x14ac:dyDescent="0.25"/>
    <row r="585" ht="30" customHeight="1" x14ac:dyDescent="0.25"/>
    <row r="586" ht="30" customHeight="1" x14ac:dyDescent="0.25"/>
    <row r="587" ht="30" customHeight="1" x14ac:dyDescent="0.25"/>
    <row r="588" ht="30" customHeight="1" x14ac:dyDescent="0.25"/>
    <row r="589" ht="30" customHeight="1" x14ac:dyDescent="0.25"/>
    <row r="590" ht="30" customHeight="1" x14ac:dyDescent="0.25"/>
    <row r="591" ht="30" customHeight="1" x14ac:dyDescent="0.25"/>
    <row r="592" ht="30" customHeight="1" x14ac:dyDescent="0.25"/>
    <row r="593" ht="30" customHeight="1" x14ac:dyDescent="0.25"/>
    <row r="594" ht="30" customHeight="1" x14ac:dyDescent="0.25"/>
    <row r="595" ht="30" customHeight="1" x14ac:dyDescent="0.25"/>
    <row r="596" ht="30" customHeight="1" x14ac:dyDescent="0.25"/>
    <row r="597" ht="30" customHeight="1" x14ac:dyDescent="0.25"/>
    <row r="598" ht="30" customHeight="1" x14ac:dyDescent="0.25"/>
    <row r="599" ht="30" customHeight="1" x14ac:dyDescent="0.25"/>
    <row r="600" ht="30" customHeight="1" x14ac:dyDescent="0.25"/>
    <row r="601" ht="30" customHeight="1" x14ac:dyDescent="0.25"/>
    <row r="602" ht="30" customHeight="1" x14ac:dyDescent="0.25"/>
    <row r="603" ht="30" customHeight="1" x14ac:dyDescent="0.25"/>
    <row r="604" ht="30" customHeight="1" x14ac:dyDescent="0.25"/>
    <row r="605" ht="30" customHeight="1" x14ac:dyDescent="0.25"/>
    <row r="606" ht="30" customHeight="1" x14ac:dyDescent="0.25"/>
    <row r="607" ht="30" customHeight="1" x14ac:dyDescent="0.25"/>
    <row r="608" ht="30" customHeight="1" x14ac:dyDescent="0.25"/>
    <row r="609" ht="30" customHeight="1" x14ac:dyDescent="0.25"/>
    <row r="610" ht="30" customHeight="1" x14ac:dyDescent="0.25"/>
    <row r="611" ht="30" customHeight="1" x14ac:dyDescent="0.25"/>
    <row r="612" ht="30" customHeight="1" x14ac:dyDescent="0.25"/>
    <row r="613" ht="30" customHeight="1" x14ac:dyDescent="0.25"/>
    <row r="614" ht="30" customHeight="1" x14ac:dyDescent="0.25"/>
    <row r="615" ht="30" customHeight="1" x14ac:dyDescent="0.25"/>
    <row r="616" ht="30" customHeight="1" x14ac:dyDescent="0.25"/>
    <row r="617" ht="30" customHeight="1" x14ac:dyDescent="0.25"/>
    <row r="618" ht="30" customHeight="1" x14ac:dyDescent="0.25"/>
    <row r="619" ht="30" customHeight="1" x14ac:dyDescent="0.25"/>
    <row r="620" ht="30" customHeight="1" x14ac:dyDescent="0.25"/>
    <row r="621" ht="30" customHeight="1" x14ac:dyDescent="0.25"/>
    <row r="622" ht="30" customHeight="1" x14ac:dyDescent="0.25"/>
    <row r="623" ht="30" customHeight="1" x14ac:dyDescent="0.25"/>
    <row r="624" ht="30" customHeight="1" x14ac:dyDescent="0.25"/>
    <row r="625" ht="30" customHeight="1" x14ac:dyDescent="0.25"/>
    <row r="626" ht="30" customHeight="1" x14ac:dyDescent="0.25"/>
    <row r="627" ht="30" customHeight="1" x14ac:dyDescent="0.25"/>
    <row r="628" ht="30" customHeight="1" x14ac:dyDescent="0.25"/>
    <row r="629" ht="30" customHeight="1" x14ac:dyDescent="0.25"/>
    <row r="630" ht="30" customHeight="1" x14ac:dyDescent="0.25"/>
    <row r="631" ht="30" customHeight="1" x14ac:dyDescent="0.25"/>
    <row r="632" ht="30" customHeight="1" x14ac:dyDescent="0.25"/>
    <row r="633" ht="30" customHeight="1" x14ac:dyDescent="0.25"/>
    <row r="634" ht="30" customHeight="1" x14ac:dyDescent="0.25"/>
    <row r="635" ht="30" customHeight="1" x14ac:dyDescent="0.25"/>
    <row r="636" ht="30" customHeight="1" x14ac:dyDescent="0.25"/>
    <row r="637" ht="30" customHeight="1" x14ac:dyDescent="0.25"/>
    <row r="638" ht="30" customHeight="1" x14ac:dyDescent="0.25"/>
    <row r="639" ht="30" customHeight="1" x14ac:dyDescent="0.25"/>
    <row r="640" ht="30" customHeight="1" x14ac:dyDescent="0.25"/>
    <row r="641" ht="30" customHeight="1" x14ac:dyDescent="0.25"/>
    <row r="642" ht="30" customHeight="1" x14ac:dyDescent="0.25"/>
    <row r="643" ht="30" customHeight="1" x14ac:dyDescent="0.25"/>
    <row r="644" ht="30" customHeight="1" x14ac:dyDescent="0.25"/>
    <row r="645" ht="30" customHeight="1" x14ac:dyDescent="0.25"/>
    <row r="646" ht="30" customHeight="1" x14ac:dyDescent="0.25"/>
    <row r="647" ht="30" customHeight="1" x14ac:dyDescent="0.25"/>
    <row r="648" ht="30" customHeight="1" x14ac:dyDescent="0.25"/>
    <row r="649" ht="30" customHeight="1" x14ac:dyDescent="0.25"/>
    <row r="650" ht="30" customHeight="1" x14ac:dyDescent="0.25"/>
    <row r="651" ht="30" customHeight="1" x14ac:dyDescent="0.25"/>
    <row r="652" ht="30" customHeight="1" x14ac:dyDescent="0.25"/>
    <row r="653" ht="30" customHeight="1" x14ac:dyDescent="0.25"/>
    <row r="654" ht="30" customHeight="1" x14ac:dyDescent="0.25"/>
    <row r="655" ht="30" customHeight="1" x14ac:dyDescent="0.25"/>
    <row r="656" ht="30" customHeight="1" x14ac:dyDescent="0.25"/>
    <row r="657" ht="30" customHeight="1" x14ac:dyDescent="0.25"/>
    <row r="658" ht="30" customHeight="1" x14ac:dyDescent="0.25"/>
    <row r="659" ht="30" customHeight="1" x14ac:dyDescent="0.25"/>
    <row r="660" ht="30" customHeight="1" x14ac:dyDescent="0.25"/>
    <row r="661" ht="30" customHeight="1" x14ac:dyDescent="0.25"/>
    <row r="662" ht="30" customHeight="1" x14ac:dyDescent="0.25"/>
    <row r="663" ht="30" customHeight="1" x14ac:dyDescent="0.25"/>
    <row r="664" ht="30" customHeight="1" x14ac:dyDescent="0.25"/>
    <row r="665" ht="30" customHeight="1" x14ac:dyDescent="0.25"/>
    <row r="666" ht="30" customHeight="1" x14ac:dyDescent="0.25"/>
    <row r="667" ht="30" customHeight="1" x14ac:dyDescent="0.25"/>
    <row r="668" ht="30" customHeight="1" x14ac:dyDescent="0.25"/>
    <row r="669" ht="30" customHeight="1" x14ac:dyDescent="0.25"/>
    <row r="670" ht="30" customHeight="1" x14ac:dyDescent="0.25"/>
    <row r="671" ht="30" customHeight="1" x14ac:dyDescent="0.25"/>
    <row r="672" ht="30" customHeight="1" x14ac:dyDescent="0.25"/>
    <row r="673" ht="30" customHeight="1" x14ac:dyDescent="0.25"/>
    <row r="674" ht="30" customHeight="1" x14ac:dyDescent="0.25"/>
    <row r="675" ht="30" customHeight="1" x14ac:dyDescent="0.25"/>
    <row r="676" ht="30" customHeight="1" x14ac:dyDescent="0.25"/>
    <row r="677" ht="30" customHeight="1" x14ac:dyDescent="0.25"/>
    <row r="678" ht="30" customHeight="1" x14ac:dyDescent="0.25"/>
    <row r="679" ht="30" customHeight="1" x14ac:dyDescent="0.25"/>
    <row r="680" ht="30" customHeight="1" x14ac:dyDescent="0.25"/>
    <row r="681" ht="30" customHeight="1" x14ac:dyDescent="0.25"/>
    <row r="682" ht="30" customHeight="1" x14ac:dyDescent="0.25"/>
    <row r="683" ht="30" customHeight="1" x14ac:dyDescent="0.25"/>
    <row r="684" ht="30" customHeight="1" x14ac:dyDescent="0.25"/>
    <row r="685" ht="30" customHeight="1" x14ac:dyDescent="0.25"/>
    <row r="686" ht="30" customHeight="1" x14ac:dyDescent="0.25"/>
    <row r="687" ht="30" customHeight="1" x14ac:dyDescent="0.25"/>
    <row r="688" ht="30" customHeight="1" x14ac:dyDescent="0.25"/>
    <row r="689" ht="30" customHeight="1" x14ac:dyDescent="0.25"/>
    <row r="690" ht="30" customHeight="1" x14ac:dyDescent="0.25"/>
    <row r="691" ht="30" customHeight="1" x14ac:dyDescent="0.25"/>
    <row r="692" ht="30" customHeight="1" x14ac:dyDescent="0.25"/>
    <row r="693" ht="30" customHeight="1" x14ac:dyDescent="0.25"/>
    <row r="694" ht="30" customHeight="1" x14ac:dyDescent="0.25"/>
    <row r="695" ht="30" customHeight="1" x14ac:dyDescent="0.25"/>
    <row r="696" ht="30" customHeight="1" x14ac:dyDescent="0.25"/>
    <row r="697" ht="30" customHeight="1" x14ac:dyDescent="0.25"/>
    <row r="698" ht="30" customHeight="1" x14ac:dyDescent="0.25"/>
    <row r="699" ht="30" customHeight="1" x14ac:dyDescent="0.25"/>
    <row r="700" ht="30" customHeight="1" x14ac:dyDescent="0.25"/>
    <row r="701" ht="30" customHeight="1" x14ac:dyDescent="0.25"/>
    <row r="702" ht="30" customHeight="1" x14ac:dyDescent="0.25"/>
    <row r="703" ht="30" customHeight="1" x14ac:dyDescent="0.25"/>
    <row r="704" ht="30" customHeight="1" x14ac:dyDescent="0.25"/>
    <row r="705" ht="30" customHeight="1" x14ac:dyDescent="0.25"/>
    <row r="706" ht="30" customHeight="1" x14ac:dyDescent="0.25"/>
    <row r="707" ht="30" customHeight="1" x14ac:dyDescent="0.25"/>
    <row r="708" ht="30" customHeight="1" x14ac:dyDescent="0.25"/>
    <row r="709" ht="30" customHeight="1" x14ac:dyDescent="0.25"/>
    <row r="710" ht="30" customHeight="1" x14ac:dyDescent="0.25"/>
    <row r="711" ht="30" customHeight="1" x14ac:dyDescent="0.25"/>
    <row r="712" ht="30" customHeight="1" x14ac:dyDescent="0.25"/>
    <row r="713" ht="30" customHeight="1" x14ac:dyDescent="0.25"/>
    <row r="714" ht="30" customHeight="1" x14ac:dyDescent="0.25"/>
    <row r="715" ht="30" customHeight="1" x14ac:dyDescent="0.25"/>
    <row r="716" ht="30" customHeight="1" x14ac:dyDescent="0.25"/>
    <row r="717" ht="30" customHeight="1" x14ac:dyDescent="0.25"/>
    <row r="718" ht="30" customHeight="1" x14ac:dyDescent="0.25"/>
    <row r="719" ht="30" customHeight="1" x14ac:dyDescent="0.25"/>
    <row r="720" ht="30" customHeight="1" x14ac:dyDescent="0.25"/>
    <row r="721" ht="30" customHeight="1" x14ac:dyDescent="0.25"/>
    <row r="722" ht="30" customHeight="1" x14ac:dyDescent="0.25"/>
    <row r="723" ht="30" customHeight="1" x14ac:dyDescent="0.25"/>
    <row r="724" ht="30" customHeight="1" x14ac:dyDescent="0.25"/>
    <row r="725" ht="30" customHeight="1" x14ac:dyDescent="0.25"/>
    <row r="726" ht="30" customHeight="1" x14ac:dyDescent="0.25"/>
    <row r="727" ht="30" customHeight="1" x14ac:dyDescent="0.25"/>
    <row r="728" ht="30" customHeight="1" x14ac:dyDescent="0.25"/>
    <row r="729" ht="30" customHeight="1" x14ac:dyDescent="0.25"/>
    <row r="730" ht="30" customHeight="1" x14ac:dyDescent="0.25"/>
    <row r="731" ht="30" customHeight="1" x14ac:dyDescent="0.25"/>
    <row r="732" ht="30" customHeight="1" x14ac:dyDescent="0.25"/>
    <row r="733" ht="30" customHeight="1" x14ac:dyDescent="0.25"/>
    <row r="734" ht="30" customHeight="1" x14ac:dyDescent="0.25"/>
    <row r="735" ht="30" customHeight="1" x14ac:dyDescent="0.25"/>
    <row r="736" ht="30" customHeight="1" x14ac:dyDescent="0.25"/>
    <row r="737" ht="30" customHeight="1" x14ac:dyDescent="0.25"/>
    <row r="738" ht="30" customHeight="1" x14ac:dyDescent="0.25"/>
    <row r="739" ht="30" customHeight="1" x14ac:dyDescent="0.25"/>
    <row r="740" ht="30" customHeight="1" x14ac:dyDescent="0.25"/>
    <row r="741" ht="30" customHeight="1" x14ac:dyDescent="0.25"/>
    <row r="742" ht="30" customHeight="1" x14ac:dyDescent="0.25"/>
    <row r="743" ht="30" customHeight="1" x14ac:dyDescent="0.25"/>
    <row r="744" ht="30" customHeight="1" x14ac:dyDescent="0.25"/>
    <row r="745" ht="30" customHeight="1" x14ac:dyDescent="0.25"/>
    <row r="746" ht="30" customHeight="1" x14ac:dyDescent="0.25"/>
    <row r="747" ht="30" customHeight="1" x14ac:dyDescent="0.25"/>
    <row r="748" ht="30" customHeight="1" x14ac:dyDescent="0.25"/>
    <row r="749" ht="30" customHeight="1" x14ac:dyDescent="0.25"/>
    <row r="750" ht="30" customHeight="1" x14ac:dyDescent="0.25"/>
    <row r="751" ht="30" customHeight="1" x14ac:dyDescent="0.25"/>
    <row r="752" ht="30" customHeight="1" x14ac:dyDescent="0.25"/>
    <row r="753" ht="30" customHeight="1" x14ac:dyDescent="0.25"/>
    <row r="754" ht="30" customHeight="1" x14ac:dyDescent="0.25"/>
    <row r="755" ht="30" customHeight="1" x14ac:dyDescent="0.25"/>
    <row r="756" ht="30" customHeight="1" x14ac:dyDescent="0.25"/>
    <row r="757" ht="30" customHeight="1" x14ac:dyDescent="0.25"/>
    <row r="758" ht="30" customHeight="1" x14ac:dyDescent="0.25"/>
    <row r="759" ht="30" customHeight="1" x14ac:dyDescent="0.25"/>
    <row r="760" ht="30" customHeight="1" x14ac:dyDescent="0.25"/>
    <row r="761" ht="30" customHeight="1" x14ac:dyDescent="0.25"/>
    <row r="762" ht="30" customHeight="1" x14ac:dyDescent="0.25"/>
    <row r="763" ht="30" customHeight="1" x14ac:dyDescent="0.25"/>
    <row r="764" ht="30" customHeight="1" x14ac:dyDescent="0.25"/>
    <row r="765" ht="30" customHeight="1" x14ac:dyDescent="0.25"/>
    <row r="766" ht="30" customHeight="1" x14ac:dyDescent="0.25"/>
    <row r="767" ht="30" customHeight="1" x14ac:dyDescent="0.25"/>
    <row r="768" ht="30" customHeight="1" x14ac:dyDescent="0.25"/>
    <row r="769" ht="30" customHeight="1" x14ac:dyDescent="0.25"/>
    <row r="770" ht="30" customHeight="1" x14ac:dyDescent="0.25"/>
    <row r="771" ht="30" customHeight="1" x14ac:dyDescent="0.25"/>
    <row r="772" ht="30" customHeight="1" x14ac:dyDescent="0.25"/>
    <row r="773" ht="30" customHeight="1" x14ac:dyDescent="0.25"/>
    <row r="774" ht="30" customHeight="1" x14ac:dyDescent="0.25"/>
    <row r="775" ht="30" customHeight="1" x14ac:dyDescent="0.25"/>
    <row r="776" ht="30" customHeight="1" x14ac:dyDescent="0.25"/>
    <row r="777" ht="30" customHeight="1" x14ac:dyDescent="0.25"/>
    <row r="778" ht="30" customHeight="1" x14ac:dyDescent="0.25"/>
    <row r="779" ht="30" customHeight="1" x14ac:dyDescent="0.25"/>
    <row r="780" ht="30" customHeight="1" x14ac:dyDescent="0.25"/>
    <row r="781" ht="30" customHeight="1" x14ac:dyDescent="0.25"/>
    <row r="782" ht="30" customHeight="1" x14ac:dyDescent="0.25"/>
    <row r="783" ht="30" customHeight="1" x14ac:dyDescent="0.25"/>
    <row r="784" ht="30" customHeight="1" x14ac:dyDescent="0.25"/>
    <row r="785" ht="30" customHeight="1" x14ac:dyDescent="0.25"/>
    <row r="786" ht="30" customHeight="1" x14ac:dyDescent="0.25"/>
    <row r="787" ht="30" customHeight="1" x14ac:dyDescent="0.25"/>
    <row r="788" ht="30" customHeight="1" x14ac:dyDescent="0.25"/>
    <row r="789" ht="30" customHeight="1" x14ac:dyDescent="0.25"/>
    <row r="790" ht="30" customHeight="1" x14ac:dyDescent="0.25"/>
    <row r="791" ht="30" customHeight="1" x14ac:dyDescent="0.25"/>
    <row r="792" ht="30" customHeight="1" x14ac:dyDescent="0.25"/>
    <row r="793" ht="30" customHeight="1" x14ac:dyDescent="0.25"/>
    <row r="794" ht="30" customHeight="1" x14ac:dyDescent="0.25"/>
    <row r="795" ht="30" customHeight="1" x14ac:dyDescent="0.25"/>
    <row r="796" ht="30" customHeight="1" x14ac:dyDescent="0.25"/>
    <row r="797" ht="30" customHeight="1" x14ac:dyDescent="0.25"/>
    <row r="798" ht="30" customHeight="1" x14ac:dyDescent="0.25"/>
    <row r="799" ht="30" customHeight="1" x14ac:dyDescent="0.25"/>
    <row r="800" ht="30" customHeight="1" x14ac:dyDescent="0.25"/>
    <row r="801" ht="30" customHeight="1" x14ac:dyDescent="0.25"/>
    <row r="802" ht="30" customHeight="1" x14ac:dyDescent="0.25"/>
    <row r="803" ht="30" customHeight="1" x14ac:dyDescent="0.25"/>
    <row r="804" ht="30" customHeight="1" x14ac:dyDescent="0.25"/>
    <row r="805" ht="30" customHeight="1" x14ac:dyDescent="0.25"/>
    <row r="806" ht="30" customHeight="1" x14ac:dyDescent="0.25"/>
    <row r="807" ht="30" customHeight="1" x14ac:dyDescent="0.25"/>
    <row r="808" ht="30" customHeight="1" x14ac:dyDescent="0.25"/>
    <row r="809" ht="30" customHeight="1" x14ac:dyDescent="0.25"/>
    <row r="810" ht="30" customHeight="1" x14ac:dyDescent="0.25"/>
    <row r="811" ht="30" customHeight="1" x14ac:dyDescent="0.25"/>
    <row r="812" ht="30" customHeight="1" x14ac:dyDescent="0.25"/>
    <row r="813" ht="30" customHeight="1" x14ac:dyDescent="0.25"/>
    <row r="814" ht="30" customHeight="1" x14ac:dyDescent="0.25"/>
    <row r="815" ht="30" customHeight="1" x14ac:dyDescent="0.25"/>
    <row r="816" ht="30" customHeight="1" x14ac:dyDescent="0.25"/>
    <row r="817" ht="30" customHeight="1" x14ac:dyDescent="0.25"/>
    <row r="818" ht="30" customHeight="1" x14ac:dyDescent="0.25"/>
    <row r="819" ht="30" customHeight="1" x14ac:dyDescent="0.25"/>
    <row r="820" ht="30" customHeight="1" x14ac:dyDescent="0.25"/>
    <row r="821" ht="30" customHeight="1" x14ac:dyDescent="0.25"/>
    <row r="822" ht="30" customHeight="1" x14ac:dyDescent="0.25"/>
    <row r="823" ht="30" customHeight="1" x14ac:dyDescent="0.25"/>
    <row r="824" ht="30" customHeight="1" x14ac:dyDescent="0.25"/>
    <row r="825" ht="30" customHeight="1" x14ac:dyDescent="0.25"/>
    <row r="826" ht="30" customHeight="1" x14ac:dyDescent="0.25"/>
    <row r="827" ht="30" customHeight="1" x14ac:dyDescent="0.25"/>
    <row r="828" ht="30" customHeight="1" x14ac:dyDescent="0.25"/>
    <row r="829" ht="30" customHeight="1" x14ac:dyDescent="0.25"/>
    <row r="830" ht="30" customHeight="1" x14ac:dyDescent="0.25"/>
    <row r="831" ht="30" customHeight="1" x14ac:dyDescent="0.25"/>
    <row r="832" ht="30" customHeight="1" x14ac:dyDescent="0.25"/>
    <row r="833" ht="30" customHeight="1" x14ac:dyDescent="0.25"/>
    <row r="834" ht="30" customHeight="1" x14ac:dyDescent="0.25"/>
    <row r="835" ht="30" customHeight="1" x14ac:dyDescent="0.25"/>
    <row r="836" ht="30" customHeight="1" x14ac:dyDescent="0.25"/>
    <row r="837" ht="30" customHeight="1" x14ac:dyDescent="0.25"/>
    <row r="838" ht="30" customHeight="1" x14ac:dyDescent="0.25"/>
    <row r="839" ht="30" customHeight="1" x14ac:dyDescent="0.25"/>
    <row r="840" ht="30" customHeight="1" x14ac:dyDescent="0.25"/>
    <row r="841" ht="30" customHeight="1" x14ac:dyDescent="0.25"/>
    <row r="842" ht="30" customHeight="1" x14ac:dyDescent="0.25"/>
    <row r="843" ht="30" customHeight="1" x14ac:dyDescent="0.25"/>
    <row r="844" ht="30" customHeight="1" x14ac:dyDescent="0.25"/>
    <row r="845" ht="30" customHeight="1" x14ac:dyDescent="0.25"/>
    <row r="846" ht="30" customHeight="1" x14ac:dyDescent="0.25"/>
    <row r="847" ht="30" customHeight="1" x14ac:dyDescent="0.25"/>
    <row r="848" ht="30" customHeight="1" x14ac:dyDescent="0.25"/>
    <row r="849" ht="30" customHeight="1" x14ac:dyDescent="0.25"/>
    <row r="850" ht="30" customHeight="1" x14ac:dyDescent="0.25"/>
    <row r="851" ht="30" customHeight="1" x14ac:dyDescent="0.25"/>
    <row r="852" ht="30" customHeight="1" x14ac:dyDescent="0.25"/>
    <row r="853" ht="30" customHeight="1" x14ac:dyDescent="0.25"/>
    <row r="854" ht="30" customHeight="1" x14ac:dyDescent="0.25"/>
    <row r="855" ht="30" customHeight="1" x14ac:dyDescent="0.25"/>
    <row r="856" ht="30" customHeight="1" x14ac:dyDescent="0.25"/>
    <row r="857" ht="30" customHeight="1" x14ac:dyDescent="0.25"/>
    <row r="858" ht="30" customHeight="1" x14ac:dyDescent="0.25"/>
    <row r="859" ht="30" customHeight="1" x14ac:dyDescent="0.25"/>
    <row r="860" ht="30" customHeight="1" x14ac:dyDescent="0.25"/>
    <row r="861" ht="30" customHeight="1" x14ac:dyDescent="0.25"/>
    <row r="862" ht="30" customHeight="1" x14ac:dyDescent="0.25"/>
    <row r="863" ht="30" customHeight="1" x14ac:dyDescent="0.25"/>
    <row r="864" ht="30" customHeight="1" x14ac:dyDescent="0.25"/>
    <row r="865" ht="30" customHeight="1" x14ac:dyDescent="0.25"/>
    <row r="866" ht="30" customHeight="1" x14ac:dyDescent="0.25"/>
    <row r="867" ht="30" customHeight="1" x14ac:dyDescent="0.25"/>
    <row r="868" ht="30" customHeight="1" x14ac:dyDescent="0.25"/>
    <row r="869" ht="30" customHeight="1" x14ac:dyDescent="0.25"/>
    <row r="870" ht="30" customHeight="1" x14ac:dyDescent="0.25"/>
    <row r="871" ht="30" customHeight="1" x14ac:dyDescent="0.25"/>
    <row r="872" ht="30" customHeight="1" x14ac:dyDescent="0.25"/>
    <row r="873" ht="30" customHeight="1" x14ac:dyDescent="0.25"/>
    <row r="874" ht="30" customHeight="1" x14ac:dyDescent="0.25"/>
    <row r="875" ht="30" customHeight="1" x14ac:dyDescent="0.25"/>
    <row r="876" ht="30" customHeight="1" x14ac:dyDescent="0.25"/>
    <row r="877" ht="30" customHeight="1" x14ac:dyDescent="0.25"/>
    <row r="878" ht="30" customHeight="1" x14ac:dyDescent="0.25"/>
    <row r="879" ht="30" customHeight="1" x14ac:dyDescent="0.25"/>
    <row r="880" ht="30" customHeight="1" x14ac:dyDescent="0.25"/>
    <row r="881" ht="30" customHeight="1" x14ac:dyDescent="0.25"/>
    <row r="882" ht="30" customHeight="1" x14ac:dyDescent="0.25"/>
    <row r="883" ht="30" customHeight="1" x14ac:dyDescent="0.25"/>
    <row r="884" ht="30" customHeight="1" x14ac:dyDescent="0.25"/>
    <row r="885" ht="30" customHeight="1" x14ac:dyDescent="0.25"/>
    <row r="886" ht="30" customHeight="1" x14ac:dyDescent="0.25"/>
    <row r="887" ht="30" customHeight="1" x14ac:dyDescent="0.25"/>
    <row r="888" ht="30" customHeight="1" x14ac:dyDescent="0.25"/>
    <row r="889" ht="30" customHeight="1" x14ac:dyDescent="0.25"/>
    <row r="890" ht="30" customHeight="1" x14ac:dyDescent="0.25"/>
    <row r="891" ht="30" customHeight="1" x14ac:dyDescent="0.25"/>
    <row r="892" ht="30" customHeight="1" x14ac:dyDescent="0.25"/>
    <row r="893" ht="30" customHeight="1" x14ac:dyDescent="0.25"/>
    <row r="894" ht="30" customHeight="1" x14ac:dyDescent="0.25"/>
    <row r="895" ht="30" customHeight="1" x14ac:dyDescent="0.25"/>
    <row r="896" ht="30" customHeight="1" x14ac:dyDescent="0.25"/>
    <row r="897" ht="30" customHeight="1" x14ac:dyDescent="0.25"/>
    <row r="898" ht="30" customHeight="1" x14ac:dyDescent="0.25"/>
    <row r="899" ht="30" customHeight="1" x14ac:dyDescent="0.25"/>
    <row r="900" ht="30" customHeight="1" x14ac:dyDescent="0.25"/>
    <row r="901" ht="30" customHeight="1" x14ac:dyDescent="0.25"/>
    <row r="902" ht="30" customHeight="1" x14ac:dyDescent="0.25"/>
    <row r="903" ht="30" customHeight="1" x14ac:dyDescent="0.25"/>
    <row r="904" ht="30" customHeight="1" x14ac:dyDescent="0.25"/>
    <row r="905" ht="30" customHeight="1" x14ac:dyDescent="0.25"/>
    <row r="906" ht="30" customHeight="1" x14ac:dyDescent="0.25"/>
    <row r="907" ht="30" customHeight="1" x14ac:dyDescent="0.25"/>
    <row r="908" ht="30" customHeight="1" x14ac:dyDescent="0.25"/>
    <row r="909" ht="30" customHeight="1" x14ac:dyDescent="0.25"/>
    <row r="910" ht="30" customHeight="1" x14ac:dyDescent="0.25"/>
    <row r="911" ht="30" customHeight="1" x14ac:dyDescent="0.25"/>
    <row r="912" ht="30" customHeight="1" x14ac:dyDescent="0.25"/>
    <row r="913" ht="30" customHeight="1" x14ac:dyDescent="0.25"/>
    <row r="914" ht="30" customHeight="1" x14ac:dyDescent="0.25"/>
    <row r="915" ht="30" customHeight="1" x14ac:dyDescent="0.25"/>
    <row r="916" ht="30" customHeight="1" x14ac:dyDescent="0.25"/>
    <row r="917" ht="30" customHeight="1" x14ac:dyDescent="0.25"/>
    <row r="918" ht="30" customHeight="1" x14ac:dyDescent="0.25"/>
    <row r="919" ht="30" customHeight="1" x14ac:dyDescent="0.25"/>
    <row r="920" ht="30" customHeight="1" x14ac:dyDescent="0.25"/>
    <row r="921" ht="30" customHeight="1" x14ac:dyDescent="0.25"/>
    <row r="922" ht="30" customHeight="1" x14ac:dyDescent="0.25"/>
    <row r="923" ht="30" customHeight="1" x14ac:dyDescent="0.25"/>
    <row r="924" ht="30" customHeight="1" x14ac:dyDescent="0.25"/>
    <row r="925" ht="30" customHeight="1" x14ac:dyDescent="0.25"/>
    <row r="926" ht="30" customHeight="1" x14ac:dyDescent="0.25"/>
    <row r="927" ht="30" customHeight="1" x14ac:dyDescent="0.25"/>
    <row r="928" ht="30" customHeight="1" x14ac:dyDescent="0.25"/>
    <row r="929" ht="30" customHeight="1" x14ac:dyDescent="0.25"/>
    <row r="930" ht="30" customHeight="1" x14ac:dyDescent="0.25"/>
    <row r="931" ht="30" customHeight="1" x14ac:dyDescent="0.25"/>
    <row r="932" ht="30" customHeight="1" x14ac:dyDescent="0.25"/>
    <row r="933" ht="30" customHeight="1" x14ac:dyDescent="0.25"/>
    <row r="934" ht="30" customHeight="1" x14ac:dyDescent="0.25"/>
    <row r="935" ht="30" customHeight="1" x14ac:dyDescent="0.25"/>
    <row r="936" ht="30" customHeight="1" x14ac:dyDescent="0.25"/>
    <row r="937" ht="30" customHeight="1" x14ac:dyDescent="0.25"/>
    <row r="938" ht="30" customHeight="1" x14ac:dyDescent="0.25"/>
    <row r="939" ht="30" customHeight="1" x14ac:dyDescent="0.25"/>
    <row r="940" ht="30" customHeight="1" x14ac:dyDescent="0.25"/>
    <row r="941" ht="30" customHeight="1" x14ac:dyDescent="0.25"/>
    <row r="942" ht="30" customHeight="1" x14ac:dyDescent="0.25"/>
    <row r="943" ht="30" customHeight="1" x14ac:dyDescent="0.25"/>
    <row r="944" ht="30" customHeight="1" x14ac:dyDescent="0.25"/>
    <row r="945" ht="30" customHeight="1" x14ac:dyDescent="0.25"/>
    <row r="946" ht="30" customHeight="1" x14ac:dyDescent="0.25"/>
    <row r="947" ht="30" customHeight="1" x14ac:dyDescent="0.25"/>
    <row r="948" ht="30" customHeight="1" x14ac:dyDescent="0.25"/>
    <row r="949" ht="30" customHeight="1" x14ac:dyDescent="0.25"/>
    <row r="950" ht="30" customHeight="1" x14ac:dyDescent="0.25"/>
    <row r="951" ht="30" customHeight="1" x14ac:dyDescent="0.25"/>
    <row r="952" ht="30" customHeight="1" x14ac:dyDescent="0.25"/>
    <row r="953" ht="30" customHeight="1" x14ac:dyDescent="0.25"/>
    <row r="954" ht="30" customHeight="1" x14ac:dyDescent="0.25"/>
    <row r="955" ht="30" customHeight="1" x14ac:dyDescent="0.25"/>
    <row r="956" ht="30" customHeight="1" x14ac:dyDescent="0.25"/>
    <row r="957" ht="30" customHeight="1" x14ac:dyDescent="0.25"/>
    <row r="958" ht="30" customHeight="1" x14ac:dyDescent="0.25"/>
    <row r="959" ht="30" customHeight="1" x14ac:dyDescent="0.25"/>
    <row r="960" ht="30" customHeight="1" x14ac:dyDescent="0.25"/>
    <row r="961" ht="30" customHeight="1" x14ac:dyDescent="0.25"/>
    <row r="962" ht="30" customHeight="1" x14ac:dyDescent="0.25"/>
    <row r="963" ht="30" customHeight="1" x14ac:dyDescent="0.25"/>
    <row r="964" ht="30" customHeight="1" x14ac:dyDescent="0.25"/>
    <row r="965" ht="30" customHeight="1" x14ac:dyDescent="0.25"/>
    <row r="966" ht="30" customHeight="1" x14ac:dyDescent="0.25"/>
    <row r="967" ht="30" customHeight="1" x14ac:dyDescent="0.25"/>
    <row r="968" ht="30" customHeight="1" x14ac:dyDescent="0.25"/>
    <row r="969" ht="30" customHeight="1" x14ac:dyDescent="0.25"/>
    <row r="970" ht="30" customHeight="1" x14ac:dyDescent="0.25"/>
    <row r="971" ht="30" customHeight="1" x14ac:dyDescent="0.25"/>
    <row r="972" ht="30" customHeight="1" x14ac:dyDescent="0.25"/>
    <row r="973" ht="30" customHeight="1" x14ac:dyDescent="0.25"/>
    <row r="974" ht="30" customHeight="1" x14ac:dyDescent="0.25"/>
    <row r="975" ht="30" customHeight="1" x14ac:dyDescent="0.25"/>
    <row r="976" ht="30" customHeight="1" x14ac:dyDescent="0.25"/>
    <row r="977" ht="30" customHeight="1" x14ac:dyDescent="0.25"/>
    <row r="978" ht="30" customHeight="1" x14ac:dyDescent="0.25"/>
    <row r="979" ht="30" customHeight="1" x14ac:dyDescent="0.25"/>
    <row r="980" ht="30" customHeight="1" x14ac:dyDescent="0.25"/>
    <row r="981" ht="30" customHeight="1" x14ac:dyDescent="0.25"/>
    <row r="982" ht="30" customHeight="1" x14ac:dyDescent="0.25"/>
    <row r="983" ht="30" customHeight="1" x14ac:dyDescent="0.25"/>
    <row r="984" ht="30" customHeight="1" x14ac:dyDescent="0.25"/>
    <row r="985" ht="30" customHeight="1" x14ac:dyDescent="0.25"/>
    <row r="986" ht="30" customHeight="1" x14ac:dyDescent="0.25"/>
    <row r="987" ht="30" customHeight="1" x14ac:dyDescent="0.25"/>
    <row r="988" ht="30" customHeight="1" x14ac:dyDescent="0.25"/>
    <row r="989" ht="30" customHeight="1" x14ac:dyDescent="0.25"/>
    <row r="990" ht="30" customHeight="1" x14ac:dyDescent="0.25"/>
    <row r="991" ht="30" customHeight="1" x14ac:dyDescent="0.25"/>
    <row r="992" ht="30" customHeight="1" x14ac:dyDescent="0.25"/>
    <row r="993" ht="30" customHeight="1" x14ac:dyDescent="0.25"/>
    <row r="994" ht="30" customHeight="1" x14ac:dyDescent="0.25"/>
  </sheetData>
  <sheetProtection algorithmName="SHA-512" hashValue="a1gyhP5Dfq6n5MD6kACyKoNtUdBAl+hWv/m+mqF0ZpZiWwBJnZpF8fTS6IZcAeivlBJKQB5gr1soNPECbFNUng==" saltValue="4QAYSTBqxDoSkERityVulg==" spinCount="100000" sheet="1" objects="1" scenarios="1"/>
  <mergeCells count="8">
    <mergeCell ref="P66:X66"/>
    <mergeCell ref="F76:N76"/>
    <mergeCell ref="P76:X76"/>
    <mergeCell ref="A1:I2"/>
    <mergeCell ref="A4:I4"/>
    <mergeCell ref="C15:E15"/>
    <mergeCell ref="C16:E16"/>
    <mergeCell ref="F66:N66"/>
  </mergeCells>
  <dataValidations count="2">
    <dataValidation type="list" allowBlank="1" showErrorMessage="1" sqref="B22:B32 B54:B64 B50:B51 B43:B48 B35:B40" xr:uid="{D42EA0E9-CE0E-442B-A9EC-25FA12B7AC14}">
      <formula1>$H$22:$H$36</formula1>
    </dataValidation>
    <dataValidation type="list" allowBlank="1" showErrorMessage="1" sqref="B65" xr:uid="{05506E4D-2700-4042-91AC-0C2EC408214E}">
      <formula1>$M$4:$M$4</formula1>
    </dataValidation>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B5863-395C-4602-92AE-DFEBDC9D2A1B}">
  <dimension ref="A1:U994"/>
  <sheetViews>
    <sheetView zoomScale="70" zoomScaleNormal="70" workbookViewId="0">
      <selection activeCell="A9" sqref="A9"/>
    </sheetView>
  </sheetViews>
  <sheetFormatPr defaultColWidth="14.44140625" defaultRowHeight="15" customHeight="1" x14ac:dyDescent="0.25"/>
  <cols>
    <col min="1" max="1" width="83.109375" style="13" customWidth="1"/>
    <col min="2" max="2" width="24.33203125" style="13" bestFit="1" customWidth="1"/>
    <col min="3" max="3" width="27" style="13" customWidth="1"/>
    <col min="4" max="4" width="19.109375" style="13" bestFit="1" customWidth="1"/>
    <col min="5" max="5" width="15.33203125" style="13" customWidth="1"/>
    <col min="6" max="7" width="22" style="13" customWidth="1"/>
    <col min="8" max="8" width="29.6640625" style="13" bestFit="1" customWidth="1"/>
    <col min="9" max="11" width="22" style="13" customWidth="1"/>
    <col min="12" max="12" width="25.33203125" style="13" customWidth="1"/>
    <col min="13" max="13" width="29.6640625" style="13" customWidth="1"/>
    <col min="14" max="14" width="20.33203125" style="13" customWidth="1"/>
    <col min="15" max="15" width="22" style="13" customWidth="1"/>
    <col min="16" max="16" width="9.6640625" style="13" bestFit="1" customWidth="1"/>
    <col min="17" max="17" width="8.6640625" style="13" customWidth="1"/>
    <col min="18" max="18" width="15.6640625" style="13" customWidth="1"/>
    <col min="19" max="19" width="13.109375" style="13" customWidth="1"/>
    <col min="20" max="20" width="11.6640625" style="13" customWidth="1"/>
    <col min="21" max="26" width="8.6640625" style="13" customWidth="1"/>
    <col min="27" max="16384" width="14.44140625" style="13"/>
  </cols>
  <sheetData>
    <row r="1" spans="1:16" ht="15" customHeight="1" x14ac:dyDescent="0.25">
      <c r="A1" s="179" t="s">
        <v>123</v>
      </c>
      <c r="B1" s="180"/>
      <c r="C1" s="180"/>
      <c r="D1" s="180"/>
      <c r="E1" s="180"/>
      <c r="F1" s="180"/>
      <c r="G1" s="180"/>
      <c r="H1" s="180"/>
      <c r="I1" s="181"/>
    </row>
    <row r="2" spans="1:16" ht="15" customHeight="1" x14ac:dyDescent="0.25">
      <c r="A2" s="179"/>
      <c r="B2" s="180"/>
      <c r="C2" s="180"/>
      <c r="D2" s="180"/>
      <c r="E2" s="180"/>
      <c r="F2" s="180"/>
      <c r="G2" s="180"/>
      <c r="H2" s="180"/>
      <c r="I2" s="181"/>
    </row>
    <row r="3" spans="1:16" ht="15" customHeight="1" x14ac:dyDescent="0.25">
      <c r="A3" s="10"/>
      <c r="B3" s="10"/>
      <c r="C3" s="10"/>
      <c r="D3" s="10"/>
      <c r="E3" s="10"/>
      <c r="F3" s="10"/>
      <c r="G3" s="10"/>
      <c r="H3" s="10"/>
      <c r="I3" s="10"/>
    </row>
    <row r="4" spans="1:16" ht="30" customHeight="1" thickBot="1" x14ac:dyDescent="0.3">
      <c r="A4" s="182" t="s">
        <v>139</v>
      </c>
      <c r="B4" s="183"/>
      <c r="C4" s="183"/>
      <c r="D4" s="183"/>
      <c r="E4" s="183"/>
      <c r="F4" s="183"/>
      <c r="G4" s="183"/>
      <c r="H4" s="183"/>
      <c r="I4" s="184"/>
      <c r="J4" s="15"/>
      <c r="K4" s="14"/>
    </row>
    <row r="5" spans="1:16" ht="45" customHeight="1" thickBot="1" x14ac:dyDescent="0.3">
      <c r="A5" s="16" t="s">
        <v>0</v>
      </c>
      <c r="B5" s="17" t="s">
        <v>116</v>
      </c>
      <c r="C5" s="17" t="s">
        <v>117</v>
      </c>
      <c r="D5" s="17" t="s">
        <v>118</v>
      </c>
      <c r="E5" s="17" t="s">
        <v>119</v>
      </c>
      <c r="F5" s="17" t="s">
        <v>120</v>
      </c>
      <c r="G5" s="17" t="s">
        <v>121</v>
      </c>
      <c r="H5" s="17" t="s">
        <v>122</v>
      </c>
      <c r="I5" s="18" t="s">
        <v>1</v>
      </c>
      <c r="J5" s="18" t="s">
        <v>2</v>
      </c>
      <c r="K5" s="18" t="s">
        <v>3</v>
      </c>
      <c r="L5" s="19"/>
      <c r="M5" s="20"/>
      <c r="O5" s="54" t="s">
        <v>4</v>
      </c>
      <c r="P5" s="55" t="s">
        <v>5</v>
      </c>
    </row>
    <row r="6" spans="1:16" ht="30" customHeight="1" thickBot="1" x14ac:dyDescent="0.3">
      <c r="A6" s="21" t="s">
        <v>6</v>
      </c>
      <c r="B6" s="22">
        <v>515</v>
      </c>
      <c r="C6" s="22">
        <v>300</v>
      </c>
      <c r="D6" s="22">
        <v>81</v>
      </c>
      <c r="E6" s="22">
        <v>652.1</v>
      </c>
      <c r="F6" s="22">
        <v>620</v>
      </c>
      <c r="G6" s="22">
        <v>341.5</v>
      </c>
      <c r="H6" s="22">
        <v>305</v>
      </c>
      <c r="I6" s="23">
        <f>SUM(B6:H6)</f>
        <v>2814.6</v>
      </c>
      <c r="J6" s="24">
        <f>+SUM(F22:F32)</f>
        <v>2.1716000000000002</v>
      </c>
      <c r="K6" s="24">
        <f>J6*I6</f>
        <v>6112.1853600000004</v>
      </c>
      <c r="L6" s="25"/>
      <c r="M6" s="26"/>
      <c r="O6" s="62" t="s">
        <v>7</v>
      </c>
      <c r="P6" s="63">
        <f>22*2</f>
        <v>44</v>
      </c>
    </row>
    <row r="7" spans="1:16" ht="30" customHeight="1" thickBot="1" x14ac:dyDescent="0.3">
      <c r="A7" s="21" t="s">
        <v>8</v>
      </c>
      <c r="B7" s="22">
        <v>0</v>
      </c>
      <c r="C7" s="22">
        <v>11</v>
      </c>
      <c r="D7" s="22">
        <v>120</v>
      </c>
      <c r="E7" s="22">
        <v>0</v>
      </c>
      <c r="F7" s="22">
        <v>0</v>
      </c>
      <c r="G7" s="22">
        <v>214.5</v>
      </c>
      <c r="H7" s="22">
        <v>175</v>
      </c>
      <c r="I7" s="23">
        <f>SUM(B7:H7)</f>
        <v>520.5</v>
      </c>
      <c r="J7" s="24">
        <f>+SUM(F54:F64)</f>
        <v>2.561466666666667</v>
      </c>
      <c r="K7" s="24">
        <f t="shared" ref="K7:K9" si="0">J7*I7</f>
        <v>1333.2434000000001</v>
      </c>
      <c r="L7" s="27"/>
      <c r="M7" s="28"/>
      <c r="O7" s="62" t="s">
        <v>9</v>
      </c>
      <c r="P7" s="63">
        <f>22*3</f>
        <v>66</v>
      </c>
    </row>
    <row r="8" spans="1:16" ht="30" customHeight="1" thickBot="1" x14ac:dyDescent="0.3">
      <c r="A8" s="21" t="s">
        <v>10</v>
      </c>
      <c r="B8" s="22">
        <v>290</v>
      </c>
      <c r="C8" s="22">
        <v>45</v>
      </c>
      <c r="D8" s="22">
        <v>307.95999999999998</v>
      </c>
      <c r="E8" s="22">
        <v>59.71</v>
      </c>
      <c r="F8" s="22">
        <v>120</v>
      </c>
      <c r="G8" s="22">
        <v>6</v>
      </c>
      <c r="H8" s="22">
        <v>137</v>
      </c>
      <c r="I8" s="23">
        <f>SUM(B8:H8)</f>
        <v>965.67000000000007</v>
      </c>
      <c r="J8" s="24">
        <f>SUM(F35:F40)</f>
        <v>0.2593333333333333</v>
      </c>
      <c r="K8" s="24">
        <f t="shared" si="0"/>
        <v>250.43042</v>
      </c>
      <c r="L8" s="14"/>
      <c r="M8" s="14"/>
      <c r="O8" s="62" t="s">
        <v>11</v>
      </c>
      <c r="P8" s="63">
        <v>22</v>
      </c>
    </row>
    <row r="9" spans="1:16" ht="30" customHeight="1" thickBot="1" x14ac:dyDescent="0.3">
      <c r="A9" s="21" t="s">
        <v>12</v>
      </c>
      <c r="B9" s="22">
        <v>0</v>
      </c>
      <c r="C9" s="22">
        <v>60</v>
      </c>
      <c r="D9" s="22">
        <v>6</v>
      </c>
      <c r="E9" s="22">
        <v>50</v>
      </c>
      <c r="F9" s="22">
        <v>0</v>
      </c>
      <c r="G9" s="22">
        <v>0</v>
      </c>
      <c r="H9" s="22">
        <v>10</v>
      </c>
      <c r="I9" s="23">
        <f>SUM(B9:H9)</f>
        <v>126</v>
      </c>
      <c r="J9" s="24">
        <f>+SUM(F43:F47)</f>
        <v>7.3950000000000002E-2</v>
      </c>
      <c r="K9" s="24">
        <f t="shared" si="0"/>
        <v>9.3177000000000003</v>
      </c>
      <c r="L9" s="14"/>
      <c r="M9" s="14"/>
      <c r="O9" s="62" t="s">
        <v>13</v>
      </c>
      <c r="P9" s="63">
        <v>4</v>
      </c>
    </row>
    <row r="10" spans="1:16" ht="30" customHeight="1" thickBot="1" x14ac:dyDescent="0.3">
      <c r="A10" s="29" t="s">
        <v>14</v>
      </c>
      <c r="B10" s="22">
        <v>25</v>
      </c>
      <c r="C10" s="22">
        <v>25</v>
      </c>
      <c r="D10" s="22">
        <v>10.9</v>
      </c>
      <c r="E10" s="22">
        <v>65</v>
      </c>
      <c r="F10" s="22">
        <v>30</v>
      </c>
      <c r="G10" s="22">
        <v>16</v>
      </c>
      <c r="H10" s="22">
        <v>33</v>
      </c>
      <c r="I10" s="23">
        <f>SUM(B10:H10)</f>
        <v>204.9</v>
      </c>
      <c r="J10" s="31">
        <f>+SUM(F50:F51)</f>
        <v>13.805999999999999</v>
      </c>
      <c r="K10" s="31">
        <f>J10*I10</f>
        <v>2828.8494000000001</v>
      </c>
      <c r="L10" s="32"/>
      <c r="M10" s="11"/>
      <c r="O10" s="62" t="s">
        <v>15</v>
      </c>
      <c r="P10" s="63">
        <v>9</v>
      </c>
    </row>
    <row r="11" spans="1:16" ht="29.4" customHeight="1" thickBot="1" x14ac:dyDescent="0.35">
      <c r="A11" s="29" t="s">
        <v>16</v>
      </c>
      <c r="E11" s="131"/>
      <c r="I11" s="34"/>
      <c r="J11" s="35"/>
      <c r="K11" s="31">
        <f>+SUM(D68:D74)/12</f>
        <v>5021.724166666666</v>
      </c>
      <c r="L11" s="14"/>
      <c r="M11" s="12"/>
      <c r="O11" s="62" t="s">
        <v>17</v>
      </c>
      <c r="P11" s="63">
        <v>13</v>
      </c>
    </row>
    <row r="12" spans="1:16" ht="30" customHeight="1" thickBot="1" x14ac:dyDescent="0.3">
      <c r="A12" s="29" t="s">
        <v>18</v>
      </c>
      <c r="E12" s="131"/>
      <c r="I12" s="36"/>
      <c r="J12" s="37"/>
      <c r="K12" s="31">
        <f>+SUM(D78:D82)/12</f>
        <v>698.17074999999988</v>
      </c>
      <c r="L12" s="14"/>
      <c r="M12" s="11"/>
      <c r="O12" s="62" t="s">
        <v>19</v>
      </c>
      <c r="P12" s="63">
        <v>17</v>
      </c>
    </row>
    <row r="13" spans="1:16" ht="30" customHeight="1" thickBot="1" x14ac:dyDescent="0.3">
      <c r="A13" s="38" t="s">
        <v>20</v>
      </c>
      <c r="E13" s="131"/>
      <c r="I13" s="36"/>
      <c r="J13" s="37"/>
      <c r="K13" s="39">
        <f>E85</f>
        <v>2226.4</v>
      </c>
      <c r="O13" s="62" t="s">
        <v>21</v>
      </c>
      <c r="P13" s="63">
        <v>22</v>
      </c>
    </row>
    <row r="14" spans="1:16" ht="30" customHeight="1" thickBot="1" x14ac:dyDescent="0.3">
      <c r="E14" s="46"/>
      <c r="I14" s="40"/>
      <c r="J14" s="41" t="s">
        <v>22</v>
      </c>
      <c r="K14" s="42">
        <f>SUM(K6:K13)</f>
        <v>18480.321196666664</v>
      </c>
      <c r="O14" s="62" t="s">
        <v>23</v>
      </c>
      <c r="P14" s="63">
        <v>26</v>
      </c>
    </row>
    <row r="15" spans="1:16" ht="45" customHeight="1" thickBot="1" x14ac:dyDescent="0.3">
      <c r="E15" s="46"/>
      <c r="J15" s="43" t="s">
        <v>24</v>
      </c>
      <c r="K15" s="44">
        <v>48</v>
      </c>
      <c r="L15" s="124"/>
      <c r="M15" s="125"/>
      <c r="O15" s="62" t="s">
        <v>25</v>
      </c>
      <c r="P15" s="63">
        <v>2</v>
      </c>
    </row>
    <row r="16" spans="1:16" ht="72" customHeight="1" thickBot="1" x14ac:dyDescent="0.3">
      <c r="E16" s="46"/>
      <c r="J16" s="43" t="s">
        <v>91</v>
      </c>
      <c r="K16" s="45">
        <f>+K15*K14</f>
        <v>887055.41743999987</v>
      </c>
      <c r="L16" s="126"/>
      <c r="M16" s="127"/>
      <c r="O16" s="62" t="s">
        <v>26</v>
      </c>
      <c r="P16" s="63">
        <v>1</v>
      </c>
    </row>
    <row r="17" spans="1:16" ht="70.95" customHeight="1" x14ac:dyDescent="0.25">
      <c r="E17" s="46"/>
      <c r="J17" s="47"/>
      <c r="K17" s="129"/>
      <c r="L17" s="48"/>
      <c r="M17" s="48"/>
      <c r="O17" s="62" t="s">
        <v>27</v>
      </c>
      <c r="P17" s="71">
        <f>1/3</f>
        <v>0.33333333333333331</v>
      </c>
    </row>
    <row r="18" spans="1:16" ht="80.400000000000006" customHeight="1" x14ac:dyDescent="0.25">
      <c r="E18" s="46"/>
      <c r="H18" s="48"/>
      <c r="I18" s="48"/>
      <c r="J18" s="48"/>
      <c r="K18" s="82"/>
      <c r="L18" s="49"/>
      <c r="M18" s="49"/>
      <c r="O18" s="73" t="s">
        <v>28</v>
      </c>
      <c r="P18" s="71">
        <f>2/12</f>
        <v>0.16666666666666666</v>
      </c>
    </row>
    <row r="19" spans="1:16" ht="45" customHeight="1" thickBot="1" x14ac:dyDescent="0.3">
      <c r="E19" s="46"/>
      <c r="H19" s="48"/>
      <c r="I19" s="48"/>
      <c r="J19" s="48"/>
      <c r="K19" s="82"/>
      <c r="L19" s="50"/>
      <c r="M19" s="50"/>
      <c r="O19" s="76" t="s">
        <v>29</v>
      </c>
      <c r="P19" s="77">
        <f>1/12</f>
        <v>8.3333333333333329E-2</v>
      </c>
    </row>
    <row r="20" spans="1:16" ht="72" customHeight="1" thickBot="1" x14ac:dyDescent="0.3">
      <c r="I20" s="51"/>
      <c r="J20" s="51"/>
      <c r="K20" s="51"/>
      <c r="L20" s="50"/>
      <c r="M20" s="50"/>
      <c r="O20" s="76" t="s">
        <v>30</v>
      </c>
      <c r="P20" s="77">
        <v>0</v>
      </c>
    </row>
    <row r="21" spans="1:16" ht="50.25" customHeight="1" thickBot="1" x14ac:dyDescent="0.3">
      <c r="A21" s="52" t="s">
        <v>31</v>
      </c>
      <c r="B21" s="18" t="s">
        <v>4</v>
      </c>
      <c r="C21" s="18" t="s">
        <v>32</v>
      </c>
      <c r="D21" s="18" t="s">
        <v>33</v>
      </c>
      <c r="E21" s="53" t="s">
        <v>34</v>
      </c>
      <c r="F21" s="18" t="s">
        <v>35</v>
      </c>
      <c r="G21" s="51"/>
      <c r="H21" s="51"/>
      <c r="I21" s="51"/>
      <c r="J21" s="50"/>
      <c r="K21" s="50"/>
      <c r="M21" s="56"/>
      <c r="N21" s="57"/>
    </row>
    <row r="22" spans="1:16" ht="49.8" customHeight="1" thickBot="1" x14ac:dyDescent="0.3">
      <c r="A22" s="58" t="s">
        <v>36</v>
      </c>
      <c r="B22" s="59" t="s">
        <v>11</v>
      </c>
      <c r="C22" s="60">
        <f t="shared" ref="C22:C32" si="1">_xlfn.IFS(B22=$O$9,$P$9,B22=$O$20,0,B22=$O$6,$P$6,B22=$O$7,$P$7,B22=$O$8,$P$8,B22=$O$10,$P$10,B22=$O$11,$P$11,B22=$O$12,$P$12,B22=$O$13,$P$13,B22=$O$14,$P$14,B22=$O$15,$P$15,B22=$O$16,$P$16,B22=$O$17,$P$17,B22=$O$18,$P$18,B22=$O$19,$P$19)</f>
        <v>22</v>
      </c>
      <c r="D22" s="1">
        <f>ROUND(0.0156672*1.15,3)</f>
        <v>1.7999999999999999E-2</v>
      </c>
      <c r="E22" s="61">
        <v>1</v>
      </c>
      <c r="F22" s="60">
        <f>D22*C22*E22</f>
        <v>0.39599999999999996</v>
      </c>
      <c r="G22" s="51"/>
      <c r="H22" s="51"/>
      <c r="I22" s="51"/>
      <c r="J22" s="50"/>
      <c r="K22" s="50"/>
      <c r="M22" s="56"/>
      <c r="N22" s="57"/>
    </row>
    <row r="23" spans="1:16" ht="95.4" customHeight="1" thickBot="1" x14ac:dyDescent="0.3">
      <c r="A23" s="58" t="s">
        <v>37</v>
      </c>
      <c r="B23" s="59" t="s">
        <v>11</v>
      </c>
      <c r="C23" s="60">
        <f t="shared" si="1"/>
        <v>22</v>
      </c>
      <c r="D23" s="1">
        <f>ROUND(0.0430848*1.15,3)</f>
        <v>0.05</v>
      </c>
      <c r="E23" s="61">
        <v>0.2</v>
      </c>
      <c r="F23" s="60">
        <f t="shared" ref="F23:F32" si="2">D23*C23*E23</f>
        <v>0.22000000000000003</v>
      </c>
      <c r="G23" s="51"/>
      <c r="H23" s="51"/>
      <c r="I23" s="51"/>
      <c r="J23" s="50"/>
      <c r="K23" s="50"/>
    </row>
    <row r="24" spans="1:16" ht="48" customHeight="1" thickBot="1" x14ac:dyDescent="0.3">
      <c r="A24" s="58" t="s">
        <v>38</v>
      </c>
      <c r="B24" s="59" t="s">
        <v>25</v>
      </c>
      <c r="C24" s="60">
        <f t="shared" si="1"/>
        <v>2</v>
      </c>
      <c r="D24" s="1">
        <f>ROUND(0.0430848*1.15,3)</f>
        <v>0.05</v>
      </c>
      <c r="E24" s="61">
        <v>0.1</v>
      </c>
      <c r="F24" s="60">
        <f t="shared" si="2"/>
        <v>1.0000000000000002E-2</v>
      </c>
      <c r="G24" s="51"/>
      <c r="H24" s="51"/>
      <c r="I24" s="51"/>
      <c r="J24" s="50"/>
      <c r="K24" s="50"/>
    </row>
    <row r="25" spans="1:16" ht="45" customHeight="1" thickBot="1" x14ac:dyDescent="0.3">
      <c r="A25" s="58" t="s">
        <v>39</v>
      </c>
      <c r="B25" s="59" t="s">
        <v>26</v>
      </c>
      <c r="C25" s="60">
        <f t="shared" si="1"/>
        <v>1</v>
      </c>
      <c r="D25" s="1">
        <f>ROUND(0.0430848*1.15,3)</f>
        <v>0.05</v>
      </c>
      <c r="E25" s="61">
        <v>0.2</v>
      </c>
      <c r="F25" s="60">
        <f t="shared" si="2"/>
        <v>1.0000000000000002E-2</v>
      </c>
      <c r="G25" s="51"/>
      <c r="H25" s="51"/>
      <c r="I25" s="51"/>
      <c r="J25" s="50"/>
      <c r="K25" s="50"/>
    </row>
    <row r="26" spans="1:16" ht="28.2" thickBot="1" x14ac:dyDescent="0.3">
      <c r="A26" s="58" t="s">
        <v>40</v>
      </c>
      <c r="B26" s="59" t="s">
        <v>19</v>
      </c>
      <c r="C26" s="60">
        <f t="shared" si="1"/>
        <v>17</v>
      </c>
      <c r="D26" s="1">
        <f>ROUND(0.0192*1.15,3)</f>
        <v>2.1999999999999999E-2</v>
      </c>
      <c r="E26" s="61">
        <v>1</v>
      </c>
      <c r="F26" s="60">
        <f t="shared" si="2"/>
        <v>0.374</v>
      </c>
      <c r="G26" s="51"/>
      <c r="H26" s="51"/>
      <c r="I26" s="51"/>
      <c r="J26" s="50"/>
      <c r="K26" s="50"/>
    </row>
    <row r="27" spans="1:16" ht="94.2" customHeight="1" thickBot="1" x14ac:dyDescent="0.3">
      <c r="A27" s="58" t="s">
        <v>41</v>
      </c>
      <c r="B27" s="59" t="s">
        <v>11</v>
      </c>
      <c r="C27" s="60">
        <f t="shared" si="1"/>
        <v>22</v>
      </c>
      <c r="D27" s="1">
        <f>ROUND(0.191488*1.15,3)</f>
        <v>0.22</v>
      </c>
      <c r="E27" s="61">
        <v>0.1</v>
      </c>
      <c r="F27" s="60">
        <f t="shared" si="2"/>
        <v>0.48399999999999999</v>
      </c>
      <c r="G27" s="51"/>
      <c r="H27" s="51"/>
      <c r="I27" s="51"/>
      <c r="J27" s="50"/>
      <c r="K27" s="50"/>
    </row>
    <row r="28" spans="1:16" ht="40.5" customHeight="1" thickBot="1" x14ac:dyDescent="0.3">
      <c r="A28" s="58" t="s">
        <v>42</v>
      </c>
      <c r="B28" s="59" t="s">
        <v>26</v>
      </c>
      <c r="C28" s="60">
        <f t="shared" si="1"/>
        <v>1</v>
      </c>
      <c r="D28" s="1">
        <f>ROUND(0.1723392*1.15,3)</f>
        <v>0.19800000000000001</v>
      </c>
      <c r="E28" s="61">
        <v>0.1</v>
      </c>
      <c r="F28" s="60">
        <f t="shared" si="2"/>
        <v>1.9800000000000002E-2</v>
      </c>
      <c r="G28" s="51"/>
      <c r="H28" s="51"/>
      <c r="I28" s="51"/>
      <c r="J28" s="50"/>
      <c r="K28" s="50"/>
    </row>
    <row r="29" spans="1:16" ht="46.2" customHeight="1" thickBot="1" x14ac:dyDescent="0.3">
      <c r="A29" s="58" t="s">
        <v>43</v>
      </c>
      <c r="B29" s="59" t="s">
        <v>26</v>
      </c>
      <c r="C29" s="60">
        <f t="shared" si="1"/>
        <v>1</v>
      </c>
      <c r="D29" s="1">
        <f>ROUND(0.095744*1.15,3)</f>
        <v>0.11</v>
      </c>
      <c r="E29" s="61">
        <v>0.2</v>
      </c>
      <c r="F29" s="60">
        <f t="shared" si="2"/>
        <v>2.2000000000000002E-2</v>
      </c>
      <c r="G29" s="51"/>
      <c r="H29" s="51"/>
      <c r="I29" s="51"/>
      <c r="J29" s="50"/>
      <c r="K29" s="50"/>
    </row>
    <row r="30" spans="1:16" ht="73.2" customHeight="1" thickBot="1" x14ac:dyDescent="0.3">
      <c r="A30" s="64" t="s">
        <v>44</v>
      </c>
      <c r="B30" s="59" t="s">
        <v>26</v>
      </c>
      <c r="C30" s="60">
        <f t="shared" si="1"/>
        <v>1</v>
      </c>
      <c r="D30" s="1">
        <f>ROUND(0.191488*1.15,3)</f>
        <v>0.22</v>
      </c>
      <c r="E30" s="61">
        <v>1</v>
      </c>
      <c r="F30" s="60">
        <f t="shared" si="2"/>
        <v>0.22</v>
      </c>
      <c r="G30" s="51"/>
      <c r="H30" s="51"/>
      <c r="I30" s="51"/>
      <c r="J30" s="65"/>
      <c r="K30" s="65"/>
    </row>
    <row r="31" spans="1:16" ht="45" customHeight="1" thickBot="1" x14ac:dyDescent="0.3">
      <c r="A31" s="64" t="s">
        <v>45</v>
      </c>
      <c r="B31" s="59" t="s">
        <v>26</v>
      </c>
      <c r="C31" s="60">
        <f t="shared" si="1"/>
        <v>1</v>
      </c>
      <c r="D31" s="1">
        <f>ROUND(0.1723392*1.15,3)</f>
        <v>0.19800000000000001</v>
      </c>
      <c r="E31" s="61">
        <v>2</v>
      </c>
      <c r="F31" s="60">
        <f t="shared" si="2"/>
        <v>0.39600000000000002</v>
      </c>
      <c r="G31" s="26"/>
      <c r="H31" s="26"/>
      <c r="I31" s="26"/>
      <c r="J31" s="49"/>
      <c r="K31" s="49"/>
    </row>
    <row r="32" spans="1:16" ht="45" customHeight="1" thickBot="1" x14ac:dyDescent="0.3">
      <c r="A32" s="64" t="s">
        <v>46</v>
      </c>
      <c r="B32" s="75" t="s">
        <v>26</v>
      </c>
      <c r="C32" s="66">
        <f t="shared" si="1"/>
        <v>1</v>
      </c>
      <c r="D32" s="2">
        <f>ROUND(0.1723392*1.15,3)</f>
        <v>0.19800000000000001</v>
      </c>
      <c r="E32" s="67">
        <v>0.1</v>
      </c>
      <c r="F32" s="66">
        <f t="shared" si="2"/>
        <v>1.9800000000000002E-2</v>
      </c>
      <c r="G32" s="68"/>
      <c r="H32" s="68"/>
      <c r="I32" s="68"/>
      <c r="J32" s="50"/>
      <c r="K32" s="50"/>
    </row>
    <row r="33" spans="1:11" ht="45" customHeight="1" thickBot="1" x14ac:dyDescent="0.3">
      <c r="A33" s="69"/>
      <c r="B33" s="70"/>
      <c r="G33" s="51"/>
      <c r="H33" s="51"/>
      <c r="I33" s="51"/>
      <c r="J33" s="50"/>
      <c r="K33" s="50"/>
    </row>
    <row r="34" spans="1:11" ht="42" thickBot="1" x14ac:dyDescent="0.3">
      <c r="A34" s="72" t="s">
        <v>47</v>
      </c>
      <c r="B34" s="18" t="s">
        <v>4</v>
      </c>
      <c r="C34" s="18" t="s">
        <v>48</v>
      </c>
      <c r="D34" s="18" t="s">
        <v>33</v>
      </c>
      <c r="E34" s="53" t="s">
        <v>34</v>
      </c>
      <c r="F34" s="18" t="s">
        <v>35</v>
      </c>
      <c r="G34" s="51"/>
      <c r="H34" s="51"/>
      <c r="I34" s="51"/>
      <c r="J34" s="50"/>
      <c r="K34" s="50"/>
    </row>
    <row r="35" spans="1:11" ht="28.2" thickBot="1" x14ac:dyDescent="0.3">
      <c r="A35" s="74" t="s">
        <v>49</v>
      </c>
      <c r="B35" s="75" t="s">
        <v>13</v>
      </c>
      <c r="C35" s="60">
        <f t="shared" ref="C35:C40" si="3">_xlfn.IFS(B35=$O$9,$P$9,B35=$O$20,0,B35=$O$6,$P$6,B35=$O$7,$P$7,B35=$O$8,$P$8,B35=$O$10,$P$10,B35=$O$11,$P$11,B35=$O$12,$P$12,B35=$O$13,$P$13,B35=$O$14,$P$14,B35=$O$15,$P$15,B35=$O$16,$P$16,B35=$O$17,$P$17,B35=$O$18,$P$18,B35=$O$19,$P$19)</f>
        <v>4</v>
      </c>
      <c r="D35" s="1">
        <f>ROUND(0.0156672*1.15,3)</f>
        <v>1.7999999999999999E-2</v>
      </c>
      <c r="E35" s="60">
        <v>1</v>
      </c>
      <c r="F35" s="60">
        <f t="shared" ref="F35:F40" si="4">D35*C35*E35</f>
        <v>7.1999999999999995E-2</v>
      </c>
      <c r="G35" s="51"/>
      <c r="H35" s="51"/>
      <c r="I35" s="51"/>
      <c r="J35" s="50"/>
      <c r="K35" s="50"/>
    </row>
    <row r="36" spans="1:11" ht="30" customHeight="1" thickBot="1" x14ac:dyDescent="0.3">
      <c r="A36" s="74" t="s">
        <v>50</v>
      </c>
      <c r="B36" s="75" t="s">
        <v>25</v>
      </c>
      <c r="C36" s="60">
        <f t="shared" si="3"/>
        <v>2</v>
      </c>
      <c r="D36" s="1">
        <f>ROUND(0.0191488*1.15,3)</f>
        <v>2.1999999999999999E-2</v>
      </c>
      <c r="E36" s="60">
        <v>1</v>
      </c>
      <c r="F36" s="60">
        <f t="shared" si="4"/>
        <v>4.3999999999999997E-2</v>
      </c>
      <c r="G36" s="51"/>
      <c r="H36" s="51"/>
      <c r="I36" s="51"/>
      <c r="J36" s="50"/>
      <c r="K36" s="50"/>
    </row>
    <row r="37" spans="1:11" ht="46.2" customHeight="1" thickBot="1" x14ac:dyDescent="0.3">
      <c r="A37" s="74" t="s">
        <v>51</v>
      </c>
      <c r="B37" s="59" t="s">
        <v>26</v>
      </c>
      <c r="C37" s="60">
        <f t="shared" si="3"/>
        <v>1</v>
      </c>
      <c r="D37" s="1">
        <f>ROUND(0.0430848*1.15,3)</f>
        <v>0.05</v>
      </c>
      <c r="E37" s="60">
        <v>0.5</v>
      </c>
      <c r="F37" s="60">
        <f t="shared" si="4"/>
        <v>2.5000000000000001E-2</v>
      </c>
      <c r="G37" s="51"/>
      <c r="H37" s="51"/>
      <c r="I37" s="51"/>
      <c r="J37" s="50"/>
      <c r="K37" s="50"/>
    </row>
    <row r="38" spans="1:11" ht="38.4" customHeight="1" thickBot="1" x14ac:dyDescent="0.3">
      <c r="A38" s="74" t="s">
        <v>52</v>
      </c>
      <c r="B38" s="59" t="s">
        <v>25</v>
      </c>
      <c r="C38" s="60">
        <f t="shared" si="3"/>
        <v>2</v>
      </c>
      <c r="D38" s="1">
        <f>ROUND(0.095744*1.15,3)</f>
        <v>0.11</v>
      </c>
      <c r="E38" s="60">
        <v>0.1</v>
      </c>
      <c r="F38" s="60">
        <f t="shared" si="4"/>
        <v>2.2000000000000002E-2</v>
      </c>
      <c r="G38" s="51"/>
      <c r="H38" s="51"/>
      <c r="I38" s="51"/>
      <c r="J38" s="65"/>
      <c r="K38" s="65"/>
    </row>
    <row r="39" spans="1:11" ht="34.200000000000003" customHeight="1" thickBot="1" x14ac:dyDescent="0.3">
      <c r="A39" s="74" t="s">
        <v>53</v>
      </c>
      <c r="B39" s="59" t="s">
        <v>28</v>
      </c>
      <c r="C39" s="60">
        <f t="shared" si="3"/>
        <v>0.16666666666666666</v>
      </c>
      <c r="D39" s="1">
        <f>ROUND(0.287232*1.15,3)</f>
        <v>0.33</v>
      </c>
      <c r="E39" s="60">
        <v>1</v>
      </c>
      <c r="F39" s="60">
        <f t="shared" si="4"/>
        <v>5.5E-2</v>
      </c>
      <c r="G39" s="26"/>
      <c r="H39" s="26"/>
      <c r="I39" s="26"/>
      <c r="J39" s="49"/>
      <c r="K39" s="49"/>
    </row>
    <row r="40" spans="1:11" ht="45" customHeight="1" thickBot="1" x14ac:dyDescent="0.3">
      <c r="A40" s="64" t="s">
        <v>54</v>
      </c>
      <c r="B40" s="132" t="s">
        <v>27</v>
      </c>
      <c r="C40" s="66">
        <f t="shared" si="3"/>
        <v>0.33333333333333331</v>
      </c>
      <c r="D40" s="2">
        <f>ROUND(0.215424*1.15,3)</f>
        <v>0.248</v>
      </c>
      <c r="E40" s="66">
        <v>0.5</v>
      </c>
      <c r="F40" s="66">
        <f t="shared" si="4"/>
        <v>4.1333333333333333E-2</v>
      </c>
      <c r="G40" s="68"/>
      <c r="H40" s="68"/>
      <c r="I40" s="68"/>
      <c r="J40" s="50"/>
      <c r="K40" s="50"/>
    </row>
    <row r="41" spans="1:11" ht="45" customHeight="1" thickBot="1" x14ac:dyDescent="0.3">
      <c r="A41" s="69"/>
      <c r="B41" s="70"/>
      <c r="G41" s="51"/>
      <c r="H41" s="51"/>
      <c r="I41" s="51"/>
      <c r="J41" s="50"/>
      <c r="K41" s="50"/>
    </row>
    <row r="42" spans="1:11" ht="45" customHeight="1" thickBot="1" x14ac:dyDescent="0.3">
      <c r="A42" s="79" t="s">
        <v>55</v>
      </c>
      <c r="B42" s="18" t="s">
        <v>4</v>
      </c>
      <c r="C42" s="18" t="s">
        <v>48</v>
      </c>
      <c r="D42" s="18" t="s">
        <v>33</v>
      </c>
      <c r="E42" s="53" t="s">
        <v>34</v>
      </c>
      <c r="F42" s="18" t="s">
        <v>35</v>
      </c>
      <c r="G42" s="51"/>
      <c r="H42" s="51"/>
      <c r="I42" s="51"/>
      <c r="J42" s="50"/>
      <c r="K42" s="50"/>
    </row>
    <row r="43" spans="1:11" ht="58.2" customHeight="1" thickBot="1" x14ac:dyDescent="0.3">
      <c r="A43" s="58" t="s">
        <v>56</v>
      </c>
      <c r="B43" s="59" t="s">
        <v>26</v>
      </c>
      <c r="C43" s="60">
        <f>_xlfn.IFS(B43=$O$9,$P$9,B43=$O$20,0,B43=$O$6,$P$6,B43=$O$7,$P$7,B43=$O$8,$P$8,B43=$O$10,$P$10,B43=$O$11,$P$11,B43=$O$12,$P$12,B43=$O$13,$P$13,B43=$O$14,$P$14,B43=$O$15,$P$15,B43=$O$16,$P$16,B43=$O$17,$P$17,B43=$O$18,$P$18,B43=$O$19,$P$19)</f>
        <v>1</v>
      </c>
      <c r="D43" s="1">
        <f>ROUND(0.006893568*1.15,3)</f>
        <v>8.0000000000000002E-3</v>
      </c>
      <c r="E43" s="60">
        <v>1</v>
      </c>
      <c r="F43" s="66">
        <f t="shared" ref="F43:F47" si="5">D43*C43*E43</f>
        <v>8.0000000000000002E-3</v>
      </c>
      <c r="G43" s="51"/>
      <c r="H43" s="51"/>
      <c r="I43" s="51"/>
      <c r="J43" s="50"/>
      <c r="K43" s="50"/>
    </row>
    <row r="44" spans="1:11" ht="34.799999999999997" customHeight="1" thickBot="1" x14ac:dyDescent="0.3">
      <c r="A44" s="58" t="s">
        <v>57</v>
      </c>
      <c r="B44" s="75" t="s">
        <v>28</v>
      </c>
      <c r="C44" s="60">
        <f>_xlfn.IFS(B44=$O$9,$P$9,B44=$O$20,0,B44=$O$6,$P$6,B44=$O$7,$P$7,B44=$O$8,$P$8,B44=$O$10,$P$10,B44=$O$11,$P$11,B44=$O$12,$P$12,B44=$O$13,$P$13,B44=$O$14,$P$14,B44=$O$15,$P$15,B44=$O$16,$P$16,B44=$O$17,$P$17,B44=$O$18,$P$18,B44=$O$19,$P$19)</f>
        <v>0.16666666666666666</v>
      </c>
      <c r="D44" s="1">
        <f>ROUND(0.00861696*1.15,3)</f>
        <v>0.01</v>
      </c>
      <c r="E44" s="60">
        <v>1</v>
      </c>
      <c r="F44" s="66">
        <f t="shared" si="5"/>
        <v>1.6666666666666666E-3</v>
      </c>
      <c r="G44" s="51"/>
      <c r="H44" s="51"/>
      <c r="I44" s="51"/>
      <c r="J44" s="50"/>
      <c r="K44" s="50"/>
    </row>
    <row r="45" spans="1:11" ht="45" customHeight="1" thickBot="1" x14ac:dyDescent="0.3">
      <c r="A45" s="80" t="s">
        <v>58</v>
      </c>
      <c r="B45" s="75" t="s">
        <v>28</v>
      </c>
      <c r="C45" s="60">
        <f>_xlfn.IFS(B45=$O$9,$P$9,B45=$O$20,0,B45=$O$6,$P$6,B45=$O$7,$P$7,B45=$O$8,$P$8,B45=$O$10,$P$10,B45=$O$11,$P$11,B45=$O$12,$P$12,B45=$O$13,$P$13,B45=$O$14,$P$14,B45=$O$15,$P$15,B45=$O$16,$P$16,B45=$O$17,$P$17,B45=$O$18,$P$18,B45=$O$19,$P$19)</f>
        <v>0.16666666666666666</v>
      </c>
      <c r="D45" s="1">
        <f>ROUND(0.0861696*1.15,3)</f>
        <v>9.9000000000000005E-2</v>
      </c>
      <c r="E45" s="60">
        <v>0.3</v>
      </c>
      <c r="F45" s="66">
        <f t="shared" si="5"/>
        <v>4.9500000000000004E-3</v>
      </c>
      <c r="G45" s="51"/>
      <c r="H45" s="51"/>
      <c r="I45" s="51"/>
      <c r="J45" s="65"/>
      <c r="K45" s="65"/>
    </row>
    <row r="46" spans="1:11" ht="66" customHeight="1" thickBot="1" x14ac:dyDescent="0.3">
      <c r="A46" s="74" t="s">
        <v>59</v>
      </c>
      <c r="B46" s="78" t="s">
        <v>27</v>
      </c>
      <c r="C46" s="60">
        <f>_xlfn.IFS(B46=$O$9,$P$9,B46=$O$20,0,B46=$O$6,$P$6,B46=$O$7,$P$7,B46=$O$8,$P$8,B46=$O$10,$P$10,B46=$O$11,$P$11,B46=$O$12,$P$12,B46=$O$13,$P$13,B46=$O$14,$P$14,B46=$O$15,$P$15,B46=$O$16,$P$16,B46=$O$17,$P$17,B46=$O$18,$P$18,B46=$O$19,$P$19)</f>
        <v>0.33333333333333331</v>
      </c>
      <c r="D46" s="1">
        <f>ROUND(0.01148928*1.15,3)</f>
        <v>1.2999999999999999E-2</v>
      </c>
      <c r="E46" s="60">
        <v>1</v>
      </c>
      <c r="F46" s="66">
        <f t="shared" si="5"/>
        <v>4.3333333333333331E-3</v>
      </c>
      <c r="G46" s="26"/>
      <c r="H46" s="26"/>
      <c r="I46" s="26"/>
      <c r="J46" s="49"/>
      <c r="K46" s="49"/>
    </row>
    <row r="47" spans="1:11" ht="55.8" customHeight="1" thickBot="1" x14ac:dyDescent="0.3">
      <c r="A47" s="74" t="s">
        <v>60</v>
      </c>
      <c r="B47" s="75" t="s">
        <v>28</v>
      </c>
      <c r="C47" s="66">
        <f>_xlfn.IFS(B47=$O$9,$P$9,B47=$O$20,0,B47=$O$6,$P$6,B47=$O$7,$P$7,B47=$O$8,$P$8,B47=$O$10,$P$10,B47=$O$11,$P$11,B47=$O$12,$P$12,B47=$O$13,$P$13,B47=$O$14,$P$14,B47=$O$15,$P$15,B47=$O$16,$P$16,B47=$O$17,$P$17,B47=$O$18,$P$18,B47=$O$19,$P$19)</f>
        <v>0.16666666666666666</v>
      </c>
      <c r="D47" s="2">
        <f>ROUND(0.287232*1.15,3)</f>
        <v>0.33</v>
      </c>
      <c r="E47" s="66">
        <v>1</v>
      </c>
      <c r="F47" s="66">
        <f t="shared" si="5"/>
        <v>5.5E-2</v>
      </c>
      <c r="G47" s="68"/>
      <c r="H47" s="68"/>
      <c r="I47" s="68"/>
      <c r="J47" s="50"/>
      <c r="K47" s="50"/>
    </row>
    <row r="48" spans="1:11" ht="14.4" thickBot="1" x14ac:dyDescent="0.3">
      <c r="A48" s="69"/>
      <c r="B48" s="70"/>
      <c r="G48" s="51"/>
      <c r="H48" s="51"/>
      <c r="I48" s="51"/>
      <c r="J48" s="50"/>
      <c r="K48" s="50"/>
    </row>
    <row r="49" spans="1:11" ht="42" thickBot="1" x14ac:dyDescent="0.3">
      <c r="A49" s="79" t="s">
        <v>61</v>
      </c>
      <c r="B49" s="18" t="s">
        <v>4</v>
      </c>
      <c r="C49" s="18" t="s">
        <v>48</v>
      </c>
      <c r="D49" s="18" t="s">
        <v>33</v>
      </c>
      <c r="E49" s="53" t="s">
        <v>34</v>
      </c>
      <c r="F49" s="18" t="s">
        <v>35</v>
      </c>
      <c r="G49" s="51"/>
      <c r="H49" s="51"/>
      <c r="I49" s="51"/>
      <c r="J49" s="65"/>
      <c r="K49" s="65"/>
    </row>
    <row r="50" spans="1:11" ht="117" customHeight="1" thickBot="1" x14ac:dyDescent="0.3">
      <c r="A50" s="58" t="s">
        <v>62</v>
      </c>
      <c r="B50" s="59" t="s">
        <v>11</v>
      </c>
      <c r="C50" s="60">
        <f>_xlfn.IFS(B50=$O$9,$P$9,B50=$O$20,0,B50=$O$6,$P$6,B50=$O$7,$P$7,B50=$O$8,$P$8,B50=$O$10,$P$10,B50=$O$11,$P$11,B50=$O$12,$P$12,B50=$O$13,$P$13,B50=$O$14,$P$14,B50=$O$15,$P$15,B50=$O$16,$P$16,B50=$O$17,$P$17,B50=$O$18,$P$18,B50=$O$19,$P$19)</f>
        <v>22</v>
      </c>
      <c r="D50" s="1">
        <f>ROUND(0.3446784*1.15,3)</f>
        <v>0.39600000000000002</v>
      </c>
      <c r="E50" s="60">
        <v>1</v>
      </c>
      <c r="F50" s="66">
        <f t="shared" ref="F50:F51" si="6">D50*C50*E50</f>
        <v>8.7119999999999997</v>
      </c>
      <c r="G50" s="26"/>
      <c r="H50" s="26"/>
      <c r="I50" s="26"/>
      <c r="J50" s="49"/>
      <c r="K50" s="49"/>
    </row>
    <row r="51" spans="1:11" ht="85.8" customHeight="1" thickBot="1" x14ac:dyDescent="0.3">
      <c r="A51" s="74" t="s">
        <v>63</v>
      </c>
      <c r="B51" s="75" t="s">
        <v>15</v>
      </c>
      <c r="C51" s="66">
        <f>_xlfn.IFS(B51=$O$9,$P$9,B51=$O$20,0,B51=$O$6,$P$6,B51=$O$7,$P$7,B51=$O$8,$P$8,B51=$O$10,$P$10,B51=$O$11,$P$11,B51=$O$12,$P$12,B51=$O$13,$P$13,B51=$O$14,$P$14,B51=$O$15,$P$15,B51=$O$16,$P$16,B51=$O$17,$P$17,B51=$O$18,$P$18,B51=$O$19,$P$19)</f>
        <v>9</v>
      </c>
      <c r="D51" s="2">
        <f>ROUND(0.49239771432*1.15,3)</f>
        <v>0.56599999999999995</v>
      </c>
      <c r="E51" s="66">
        <v>1</v>
      </c>
      <c r="F51" s="66">
        <f t="shared" si="6"/>
        <v>5.0939999999999994</v>
      </c>
      <c r="G51" s="68"/>
      <c r="H51" s="68"/>
      <c r="I51" s="68"/>
      <c r="J51" s="50"/>
      <c r="K51" s="50"/>
    </row>
    <row r="52" spans="1:11" ht="14.4" thickBot="1" x14ac:dyDescent="0.3">
      <c r="A52" s="69"/>
      <c r="B52" s="70"/>
      <c r="G52" s="51"/>
      <c r="H52" s="51"/>
      <c r="I52" s="51"/>
      <c r="J52" s="50"/>
      <c r="K52" s="50"/>
    </row>
    <row r="53" spans="1:11" ht="68.25" customHeight="1" thickBot="1" x14ac:dyDescent="0.3">
      <c r="A53" s="79" t="s">
        <v>64</v>
      </c>
      <c r="B53" s="18" t="s">
        <v>4</v>
      </c>
      <c r="C53" s="18" t="s">
        <v>48</v>
      </c>
      <c r="D53" s="18" t="s">
        <v>33</v>
      </c>
      <c r="E53" s="53" t="s">
        <v>34</v>
      </c>
      <c r="F53" s="18" t="s">
        <v>35</v>
      </c>
      <c r="G53" s="51"/>
      <c r="H53" s="51"/>
      <c r="I53" s="51"/>
      <c r="J53" s="50"/>
      <c r="K53" s="50"/>
    </row>
    <row r="54" spans="1:11" ht="52.2" customHeight="1" thickBot="1" x14ac:dyDescent="0.3">
      <c r="A54" s="58" t="s">
        <v>36</v>
      </c>
      <c r="B54" s="75" t="s">
        <v>11</v>
      </c>
      <c r="C54" s="60">
        <f t="shared" ref="C54:C64" si="7">_xlfn.IFS(B54=$O$9,$P$9,B54=$O$20,0,B54=$O$6,$P$6,B54=$O$7,$P$7,B54=$O$8,$P$8,B54=$O$10,$P$10,B54=$O$11,$P$11,B54=$O$12,$P$12,B54=$O$13,$P$13,B54=$O$14,$P$14,B54=$O$15,$P$15,B54=$O$16,$P$16,B54=$O$17,$P$17,B54=$O$18,$P$18,B54=$O$19,$P$19)</f>
        <v>22</v>
      </c>
      <c r="D54" s="1">
        <f>ROUND(0.0156672*1.15,3)</f>
        <v>1.7999999999999999E-2</v>
      </c>
      <c r="E54" s="61">
        <v>1</v>
      </c>
      <c r="F54" s="60">
        <f>D54*C54*E54</f>
        <v>0.39599999999999996</v>
      </c>
      <c r="G54" s="51"/>
      <c r="H54" s="51"/>
      <c r="I54" s="51"/>
      <c r="J54" s="50"/>
      <c r="K54" s="50"/>
    </row>
    <row r="55" spans="1:11" ht="91.2" customHeight="1" thickBot="1" x14ac:dyDescent="0.3">
      <c r="A55" s="58" t="s">
        <v>37</v>
      </c>
      <c r="B55" s="59" t="s">
        <v>11</v>
      </c>
      <c r="C55" s="60">
        <f t="shared" si="7"/>
        <v>22</v>
      </c>
      <c r="D55" s="1">
        <f>ROUND(0.0430848*1.15,3)</f>
        <v>0.05</v>
      </c>
      <c r="E55" s="61">
        <v>0.6</v>
      </c>
      <c r="F55" s="60">
        <f t="shared" ref="F55:F64" si="8">D55*C55*E55</f>
        <v>0.66</v>
      </c>
      <c r="G55" s="51"/>
      <c r="H55" s="51"/>
      <c r="I55" s="51"/>
      <c r="J55" s="50"/>
      <c r="K55" s="50"/>
    </row>
    <row r="56" spans="1:11" ht="59.4" customHeight="1" thickBot="1" x14ac:dyDescent="0.3">
      <c r="A56" s="58" t="s">
        <v>38</v>
      </c>
      <c r="B56" s="59" t="s">
        <v>26</v>
      </c>
      <c r="C56" s="60">
        <f t="shared" si="7"/>
        <v>1</v>
      </c>
      <c r="D56" s="1">
        <f>ROUND(0.0430848*1.15,3)</f>
        <v>0.05</v>
      </c>
      <c r="E56" s="61">
        <v>0.6</v>
      </c>
      <c r="F56" s="60">
        <f t="shared" si="8"/>
        <v>0.03</v>
      </c>
      <c r="G56" s="51"/>
      <c r="H56" s="51"/>
      <c r="I56" s="51"/>
      <c r="J56" s="50"/>
      <c r="K56" s="50"/>
    </row>
    <row r="57" spans="1:11" ht="45" customHeight="1" thickBot="1" x14ac:dyDescent="0.3">
      <c r="A57" s="58" t="s">
        <v>39</v>
      </c>
      <c r="B57" s="59" t="s">
        <v>26</v>
      </c>
      <c r="C57" s="60">
        <f t="shared" si="7"/>
        <v>1</v>
      </c>
      <c r="D57" s="1">
        <f>ROUND(0.0430848*1.15,3)</f>
        <v>0.05</v>
      </c>
      <c r="E57" s="61">
        <v>0.6</v>
      </c>
      <c r="F57" s="60">
        <f t="shared" si="8"/>
        <v>0.03</v>
      </c>
      <c r="G57" s="51"/>
      <c r="H57" s="51"/>
      <c r="I57" s="51"/>
      <c r="J57" s="50"/>
      <c r="K57" s="50"/>
    </row>
    <row r="58" spans="1:11" ht="78.599999999999994" customHeight="1" thickBot="1" x14ac:dyDescent="0.3">
      <c r="A58" s="58" t="s">
        <v>40</v>
      </c>
      <c r="B58" s="75" t="s">
        <v>17</v>
      </c>
      <c r="C58" s="60">
        <f t="shared" si="7"/>
        <v>13</v>
      </c>
      <c r="D58" s="1">
        <f>ROUND(0.0191488*1.15,3)</f>
        <v>2.1999999999999999E-2</v>
      </c>
      <c r="E58" s="61">
        <v>1</v>
      </c>
      <c r="F58" s="60">
        <f t="shared" si="8"/>
        <v>0.28599999999999998</v>
      </c>
      <c r="G58" s="51"/>
      <c r="H58" s="51"/>
      <c r="I58" s="51"/>
      <c r="J58" s="50"/>
      <c r="K58" s="50"/>
    </row>
    <row r="59" spans="1:11" ht="84" customHeight="1" thickBot="1" x14ac:dyDescent="0.3">
      <c r="A59" s="58" t="s">
        <v>65</v>
      </c>
      <c r="B59" s="59" t="s">
        <v>11</v>
      </c>
      <c r="C59" s="60">
        <f t="shared" si="7"/>
        <v>22</v>
      </c>
      <c r="D59" s="1">
        <f>ROUND(0.191488*1.15,3)</f>
        <v>0.22</v>
      </c>
      <c r="E59" s="61">
        <v>0.1</v>
      </c>
      <c r="F59" s="60">
        <f t="shared" si="8"/>
        <v>0.48399999999999999</v>
      </c>
      <c r="G59" s="51"/>
      <c r="H59" s="51"/>
      <c r="I59" s="51"/>
      <c r="J59" s="50"/>
      <c r="K59" s="50"/>
    </row>
    <row r="60" spans="1:11" ht="45" customHeight="1" thickBot="1" x14ac:dyDescent="0.3">
      <c r="A60" s="58" t="s">
        <v>42</v>
      </c>
      <c r="B60" s="75" t="s">
        <v>27</v>
      </c>
      <c r="C60" s="60">
        <f t="shared" si="7"/>
        <v>0.33333333333333331</v>
      </c>
      <c r="D60" s="1">
        <f>ROUND(0.49239771432*1.15,3)</f>
        <v>0.56599999999999995</v>
      </c>
      <c r="E60" s="61">
        <v>1</v>
      </c>
      <c r="F60" s="60">
        <f t="shared" si="8"/>
        <v>0.18866666666666665</v>
      </c>
      <c r="G60" s="51"/>
      <c r="H60" s="51"/>
      <c r="I60" s="51"/>
      <c r="J60" s="50"/>
      <c r="K60" s="50"/>
    </row>
    <row r="61" spans="1:11" ht="64.2" customHeight="1" thickBot="1" x14ac:dyDescent="0.3">
      <c r="A61" s="58" t="s">
        <v>43</v>
      </c>
      <c r="B61" s="75" t="s">
        <v>25</v>
      </c>
      <c r="C61" s="60">
        <f t="shared" si="7"/>
        <v>2</v>
      </c>
      <c r="D61" s="1">
        <f>ROUND(0.095744*1.15,3)</f>
        <v>0.11</v>
      </c>
      <c r="E61" s="61">
        <v>0.2</v>
      </c>
      <c r="F61" s="60">
        <f t="shared" si="8"/>
        <v>4.4000000000000004E-2</v>
      </c>
      <c r="G61" s="51"/>
      <c r="H61" s="51"/>
      <c r="I61" s="51"/>
      <c r="J61" s="50"/>
      <c r="K61" s="50"/>
    </row>
    <row r="62" spans="1:11" ht="69.599999999999994" customHeight="1" thickBot="1" x14ac:dyDescent="0.3">
      <c r="A62" s="64" t="s">
        <v>44</v>
      </c>
      <c r="B62" s="59" t="s">
        <v>26</v>
      </c>
      <c r="C62" s="60">
        <f t="shared" si="7"/>
        <v>1</v>
      </c>
      <c r="D62" s="1">
        <f>ROUND(0.191488*1.15,3)</f>
        <v>0.22</v>
      </c>
      <c r="E62" s="61">
        <v>1</v>
      </c>
      <c r="F62" s="60">
        <f t="shared" si="8"/>
        <v>0.22</v>
      </c>
      <c r="G62" s="51"/>
      <c r="H62" s="51"/>
      <c r="I62" s="51"/>
      <c r="J62" s="65"/>
      <c r="K62" s="65"/>
    </row>
    <row r="63" spans="1:11" ht="51.6" customHeight="1" thickBot="1" x14ac:dyDescent="0.3">
      <c r="A63" s="64" t="s">
        <v>45</v>
      </c>
      <c r="B63" s="59" t="s">
        <v>26</v>
      </c>
      <c r="C63" s="60">
        <f t="shared" si="7"/>
        <v>1</v>
      </c>
      <c r="D63" s="1">
        <f>ROUND(0.1723392*1.15,3)</f>
        <v>0.19800000000000001</v>
      </c>
      <c r="E63" s="61">
        <v>1</v>
      </c>
      <c r="F63" s="60">
        <f t="shared" si="8"/>
        <v>0.19800000000000001</v>
      </c>
      <c r="G63" s="26"/>
      <c r="H63" s="26"/>
      <c r="I63" s="26"/>
      <c r="J63" s="49"/>
      <c r="K63" s="65"/>
    </row>
    <row r="64" spans="1:11" ht="14.4" thickBot="1" x14ac:dyDescent="0.3">
      <c r="A64" s="64" t="s">
        <v>46</v>
      </c>
      <c r="B64" s="75" t="s">
        <v>27</v>
      </c>
      <c r="C64" s="66">
        <f t="shared" si="7"/>
        <v>0.33333333333333331</v>
      </c>
      <c r="D64" s="2">
        <f>ROUND(0.215424*1.15,3)</f>
        <v>0.248</v>
      </c>
      <c r="E64" s="67">
        <v>0.3</v>
      </c>
      <c r="F64" s="66">
        <f t="shared" si="8"/>
        <v>2.4799999999999999E-2</v>
      </c>
      <c r="G64" s="68"/>
      <c r="H64" s="68"/>
      <c r="I64" s="68"/>
      <c r="J64" s="65"/>
      <c r="K64" s="65"/>
    </row>
    <row r="65" spans="1:21" ht="14.4" thickBot="1" x14ac:dyDescent="0.3">
      <c r="A65" s="81"/>
      <c r="B65" s="82"/>
      <c r="C65" s="82"/>
      <c r="D65" s="82"/>
      <c r="E65" s="82"/>
      <c r="F65" s="83"/>
      <c r="G65" s="68"/>
      <c r="H65" s="68"/>
      <c r="I65" s="68"/>
      <c r="J65" s="65"/>
      <c r="K65" s="65"/>
    </row>
    <row r="66" spans="1:21" ht="30" customHeight="1" thickBot="1" x14ac:dyDescent="0.3">
      <c r="A66" s="133"/>
      <c r="B66" s="133"/>
      <c r="C66" s="14"/>
      <c r="D66" s="14"/>
      <c r="F66" s="176" t="s">
        <v>66</v>
      </c>
      <c r="G66" s="177"/>
      <c r="H66" s="177"/>
      <c r="I66" s="177"/>
      <c r="J66" s="177"/>
      <c r="K66" s="177"/>
      <c r="L66" s="178"/>
      <c r="N66" s="176" t="s">
        <v>67</v>
      </c>
      <c r="O66" s="177"/>
      <c r="P66" s="177"/>
      <c r="Q66" s="177"/>
      <c r="R66" s="177"/>
      <c r="S66" s="186"/>
      <c r="T66" s="187"/>
    </row>
    <row r="67" spans="1:21" ht="27.6" customHeight="1" x14ac:dyDescent="0.25">
      <c r="A67" s="84" t="s">
        <v>68</v>
      </c>
      <c r="B67" s="85" t="s">
        <v>69</v>
      </c>
      <c r="C67" s="86" t="s">
        <v>70</v>
      </c>
      <c r="D67" s="86" t="s">
        <v>71</v>
      </c>
      <c r="E67" s="49"/>
      <c r="F67" s="89" t="s">
        <v>116</v>
      </c>
      <c r="G67" s="134" t="s">
        <v>117</v>
      </c>
      <c r="H67" s="134" t="s">
        <v>118</v>
      </c>
      <c r="I67" s="134" t="s">
        <v>119</v>
      </c>
      <c r="J67" s="135" t="s">
        <v>120</v>
      </c>
      <c r="K67" s="135" t="s">
        <v>121</v>
      </c>
      <c r="L67" s="135" t="s">
        <v>122</v>
      </c>
      <c r="N67" s="89" t="s">
        <v>116</v>
      </c>
      <c r="O67" s="134" t="s">
        <v>117</v>
      </c>
      <c r="P67" s="134" t="s">
        <v>118</v>
      </c>
      <c r="Q67" s="134" t="s">
        <v>119</v>
      </c>
      <c r="R67" s="90" t="s">
        <v>120</v>
      </c>
      <c r="S67" s="88" t="s">
        <v>121</v>
      </c>
      <c r="T67" s="136" t="s">
        <v>122</v>
      </c>
    </row>
    <row r="68" spans="1:21" ht="64.8" customHeight="1" x14ac:dyDescent="0.25">
      <c r="A68" s="91" t="s">
        <v>72</v>
      </c>
      <c r="B68" s="3">
        <f>ROUND(3*1.15,3)</f>
        <v>3.45</v>
      </c>
      <c r="C68" s="92">
        <f>F68*N68+G68*O68+H68*P68+I68*Q68+J68*R68+K68*S68+L68*T68</f>
        <v>80</v>
      </c>
      <c r="D68" s="4">
        <f>+B68*C68</f>
        <v>276</v>
      </c>
      <c r="E68" s="50"/>
      <c r="F68" s="137">
        <v>0</v>
      </c>
      <c r="G68" s="138">
        <v>0</v>
      </c>
      <c r="H68" s="138">
        <v>0</v>
      </c>
      <c r="I68" s="138">
        <v>0</v>
      </c>
      <c r="J68" s="139">
        <v>2</v>
      </c>
      <c r="K68" s="139">
        <v>0</v>
      </c>
      <c r="L68" s="140">
        <v>2</v>
      </c>
      <c r="N68" s="141">
        <v>0</v>
      </c>
      <c r="O68" s="142">
        <v>0</v>
      </c>
      <c r="P68" s="142">
        <v>0</v>
      </c>
      <c r="Q68" s="142">
        <v>0</v>
      </c>
      <c r="R68" s="143">
        <v>30</v>
      </c>
      <c r="S68" s="193">
        <v>0</v>
      </c>
      <c r="T68" s="191">
        <v>10</v>
      </c>
      <c r="U68" s="14"/>
    </row>
    <row r="69" spans="1:21" ht="51.6" customHeight="1" x14ac:dyDescent="0.25">
      <c r="A69" s="91" t="s">
        <v>73</v>
      </c>
      <c r="B69" s="3">
        <f>ROUND(3*1.15,3)</f>
        <v>3.45</v>
      </c>
      <c r="C69" s="92">
        <f t="shared" ref="C69:C74" si="9">F69*N69+G69*O69+H69*P69+I69*Q69+J69*R69+K69*S69+L69*T69</f>
        <v>323</v>
      </c>
      <c r="D69" s="4">
        <f t="shared" ref="D69:D73" si="10">+B69*C69</f>
        <v>1114.3500000000001</v>
      </c>
      <c r="E69" s="50"/>
      <c r="F69" s="137">
        <v>0</v>
      </c>
      <c r="G69" s="138">
        <v>0</v>
      </c>
      <c r="H69" s="138">
        <v>0</v>
      </c>
      <c r="I69" s="138">
        <v>0</v>
      </c>
      <c r="J69" s="139">
        <v>0</v>
      </c>
      <c r="K69" s="139">
        <v>0.5</v>
      </c>
      <c r="L69" s="140">
        <v>1</v>
      </c>
      <c r="N69" s="141">
        <v>0</v>
      </c>
      <c r="O69" s="142">
        <v>0</v>
      </c>
      <c r="P69" s="142">
        <v>0</v>
      </c>
      <c r="Q69" s="142">
        <v>0</v>
      </c>
      <c r="R69" s="143">
        <v>0</v>
      </c>
      <c r="S69" s="193">
        <v>606</v>
      </c>
      <c r="T69" s="191">
        <v>20</v>
      </c>
      <c r="U69" s="14"/>
    </row>
    <row r="70" spans="1:21" ht="28.2" customHeight="1" x14ac:dyDescent="0.25">
      <c r="A70" s="91" t="s">
        <v>74</v>
      </c>
      <c r="B70" s="3">
        <f>ROUND(5*1.15,3)</f>
        <v>5.75</v>
      </c>
      <c r="C70" s="92">
        <f t="shared" si="9"/>
        <v>410</v>
      </c>
      <c r="D70" s="4">
        <f t="shared" si="10"/>
        <v>2357.5</v>
      </c>
      <c r="E70" s="50"/>
      <c r="F70" s="137">
        <v>0</v>
      </c>
      <c r="G70" s="138">
        <v>0</v>
      </c>
      <c r="H70" s="138">
        <v>0</v>
      </c>
      <c r="I70" s="138">
        <v>0</v>
      </c>
      <c r="J70" s="139">
        <v>2</v>
      </c>
      <c r="K70" s="139">
        <v>1</v>
      </c>
      <c r="L70" s="139">
        <v>4</v>
      </c>
      <c r="N70" s="141">
        <v>0</v>
      </c>
      <c r="O70" s="142">
        <v>0</v>
      </c>
      <c r="P70" s="142">
        <v>0</v>
      </c>
      <c r="Q70" s="142">
        <v>0</v>
      </c>
      <c r="R70" s="143">
        <v>150</v>
      </c>
      <c r="S70" s="193">
        <v>50</v>
      </c>
      <c r="T70" s="191">
        <v>15</v>
      </c>
      <c r="U70" s="14"/>
    </row>
    <row r="71" spans="1:21" ht="56.4" customHeight="1" x14ac:dyDescent="0.25">
      <c r="A71" s="91" t="s">
        <v>75</v>
      </c>
      <c r="B71" s="3">
        <f>ROUND(2*1.15,3)</f>
        <v>2.2999999999999998</v>
      </c>
      <c r="C71" s="92">
        <f t="shared" si="9"/>
        <v>7705</v>
      </c>
      <c r="D71" s="4">
        <f t="shared" si="10"/>
        <v>17721.5</v>
      </c>
      <c r="E71" s="50"/>
      <c r="F71" s="137">
        <v>4</v>
      </c>
      <c r="G71" s="138">
        <v>0</v>
      </c>
      <c r="H71" s="138">
        <v>24</v>
      </c>
      <c r="I71" s="138">
        <v>0</v>
      </c>
      <c r="J71" s="139">
        <v>2</v>
      </c>
      <c r="K71" s="139">
        <v>1</v>
      </c>
      <c r="L71" s="139">
        <v>1</v>
      </c>
      <c r="N71" s="141">
        <v>540</v>
      </c>
      <c r="O71" s="142">
        <v>0</v>
      </c>
      <c r="P71" s="142">
        <v>201</v>
      </c>
      <c r="Q71" s="142">
        <v>0</v>
      </c>
      <c r="R71" s="143">
        <v>50</v>
      </c>
      <c r="S71" s="193">
        <v>606</v>
      </c>
      <c r="T71" s="191">
        <v>15</v>
      </c>
      <c r="U71" s="14"/>
    </row>
    <row r="72" spans="1:21" ht="51.6" customHeight="1" x14ac:dyDescent="0.25">
      <c r="A72" s="91" t="s">
        <v>76</v>
      </c>
      <c r="B72" s="3">
        <f>ROUND(4*1.15,3)</f>
        <v>4.5999999999999996</v>
      </c>
      <c r="C72" s="92">
        <f t="shared" si="9"/>
        <v>10</v>
      </c>
      <c r="D72" s="4">
        <f t="shared" si="10"/>
        <v>46</v>
      </c>
      <c r="E72" s="50"/>
      <c r="F72" s="137">
        <v>0</v>
      </c>
      <c r="G72" s="138">
        <v>0</v>
      </c>
      <c r="H72" s="138">
        <v>0</v>
      </c>
      <c r="I72" s="138">
        <v>0</v>
      </c>
      <c r="J72" s="139">
        <v>0</v>
      </c>
      <c r="K72" s="139">
        <v>0</v>
      </c>
      <c r="L72" s="139">
        <v>1</v>
      </c>
      <c r="N72" s="141">
        <v>0</v>
      </c>
      <c r="O72" s="142">
        <v>0</v>
      </c>
      <c r="P72" s="142">
        <v>0</v>
      </c>
      <c r="Q72" s="142">
        <v>0</v>
      </c>
      <c r="R72" s="143">
        <v>0</v>
      </c>
      <c r="S72" s="193">
        <v>0</v>
      </c>
      <c r="T72" s="191">
        <v>10</v>
      </c>
      <c r="U72" s="14"/>
    </row>
    <row r="73" spans="1:21" ht="73.8" customHeight="1" x14ac:dyDescent="0.25">
      <c r="A73" s="91" t="s">
        <v>77</v>
      </c>
      <c r="B73" s="3">
        <f>ROUND(3*1.15,3)</f>
        <v>3.45</v>
      </c>
      <c r="C73" s="92">
        <f t="shared" si="9"/>
        <v>130</v>
      </c>
      <c r="D73" s="4">
        <f t="shared" si="10"/>
        <v>448.5</v>
      </c>
      <c r="E73" s="50"/>
      <c r="F73" s="137">
        <v>0</v>
      </c>
      <c r="G73" s="138">
        <v>0</v>
      </c>
      <c r="H73" s="138">
        <v>0</v>
      </c>
      <c r="I73" s="138">
        <v>0</v>
      </c>
      <c r="J73" s="139">
        <v>2</v>
      </c>
      <c r="K73" s="139">
        <v>0</v>
      </c>
      <c r="L73" s="139">
        <v>1</v>
      </c>
      <c r="N73" s="141">
        <v>0</v>
      </c>
      <c r="O73" s="142">
        <v>0</v>
      </c>
      <c r="P73" s="142">
        <v>0</v>
      </c>
      <c r="Q73" s="142">
        <v>0</v>
      </c>
      <c r="R73" s="143">
        <v>50</v>
      </c>
      <c r="S73" s="193">
        <v>0</v>
      </c>
      <c r="T73" s="191">
        <v>30</v>
      </c>
      <c r="U73" s="14"/>
    </row>
    <row r="74" spans="1:21" ht="52.8" customHeight="1" thickBot="1" x14ac:dyDescent="0.3">
      <c r="A74" s="99" t="s">
        <v>78</v>
      </c>
      <c r="B74" s="5">
        <f>ROUND(2*1.15,3)</f>
        <v>2.2999999999999998</v>
      </c>
      <c r="C74" s="92">
        <f t="shared" si="9"/>
        <v>16650.8</v>
      </c>
      <c r="D74" s="6">
        <f>+B74*C74</f>
        <v>38296.839999999997</v>
      </c>
      <c r="E74" s="50"/>
      <c r="F74" s="144">
        <v>0</v>
      </c>
      <c r="G74" s="145">
        <v>12</v>
      </c>
      <c r="H74" s="145">
        <v>6</v>
      </c>
      <c r="I74" s="145">
        <v>8</v>
      </c>
      <c r="J74" s="146">
        <v>2</v>
      </c>
      <c r="K74" s="146">
        <v>2</v>
      </c>
      <c r="L74" s="146">
        <v>6</v>
      </c>
      <c r="N74" s="147">
        <v>0</v>
      </c>
      <c r="O74" s="148">
        <v>381</v>
      </c>
      <c r="P74" s="148">
        <v>212</v>
      </c>
      <c r="Q74" s="148">
        <v>652.1</v>
      </c>
      <c r="R74" s="149">
        <v>650</v>
      </c>
      <c r="S74" s="194">
        <v>606</v>
      </c>
      <c r="T74" s="192">
        <v>513</v>
      </c>
      <c r="U74" s="14"/>
    </row>
    <row r="75" spans="1:21" ht="14.4" thickBot="1" x14ac:dyDescent="0.3">
      <c r="A75" s="106"/>
      <c r="B75" s="107"/>
      <c r="C75" s="108"/>
      <c r="D75" s="150"/>
      <c r="E75" s="7"/>
      <c r="F75" s="50"/>
      <c r="G75" s="49"/>
      <c r="H75" s="49"/>
      <c r="I75" s="49"/>
      <c r="J75" s="65"/>
      <c r="K75" s="65"/>
    </row>
    <row r="76" spans="1:21" ht="14.4" customHeight="1" thickBot="1" x14ac:dyDescent="0.3">
      <c r="A76" s="133"/>
      <c r="B76" s="133"/>
      <c r="C76" s="14"/>
      <c r="D76" s="14"/>
      <c r="E76" s="65"/>
      <c r="F76" s="176" t="s">
        <v>79</v>
      </c>
      <c r="G76" s="177"/>
      <c r="H76" s="177"/>
      <c r="I76" s="177"/>
      <c r="J76" s="177"/>
      <c r="K76" s="177"/>
      <c r="L76" s="178"/>
      <c r="N76" s="176" t="s">
        <v>80</v>
      </c>
      <c r="O76" s="177"/>
      <c r="P76" s="177"/>
      <c r="Q76" s="177"/>
      <c r="R76" s="177"/>
      <c r="S76" s="177"/>
      <c r="T76" s="178"/>
    </row>
    <row r="77" spans="1:21" ht="28.2" thickBot="1" x14ac:dyDescent="0.3">
      <c r="A77" s="84" t="s">
        <v>18</v>
      </c>
      <c r="B77" s="85" t="s">
        <v>69</v>
      </c>
      <c r="C77" s="86" t="s">
        <v>70</v>
      </c>
      <c r="D77" s="86" t="s">
        <v>71</v>
      </c>
      <c r="E77" s="49"/>
      <c r="F77" s="89" t="s">
        <v>116</v>
      </c>
      <c r="G77" s="134" t="s">
        <v>117</v>
      </c>
      <c r="H77" s="134" t="s">
        <v>118</v>
      </c>
      <c r="I77" s="134" t="s">
        <v>119</v>
      </c>
      <c r="J77" s="135" t="s">
        <v>120</v>
      </c>
      <c r="K77" s="135" t="s">
        <v>121</v>
      </c>
      <c r="L77" s="135" t="s">
        <v>122</v>
      </c>
      <c r="N77" s="89" t="s">
        <v>116</v>
      </c>
      <c r="O77" s="151" t="s">
        <v>117</v>
      </c>
      <c r="P77" s="151" t="s">
        <v>118</v>
      </c>
      <c r="Q77" s="151" t="s">
        <v>119</v>
      </c>
      <c r="R77" s="90" t="s">
        <v>120</v>
      </c>
      <c r="S77" s="200" t="s">
        <v>121</v>
      </c>
      <c r="T77" s="135" t="s">
        <v>122</v>
      </c>
    </row>
    <row r="78" spans="1:21" ht="85.8" customHeight="1" x14ac:dyDescent="0.25">
      <c r="A78" s="91" t="s">
        <v>81</v>
      </c>
      <c r="B78" s="3">
        <f>ROUND(0.04*1.15,3)</f>
        <v>4.5999999999999999E-2</v>
      </c>
      <c r="C78" s="152">
        <f>F78*N78+G78*O78+H78*P78+I78*Q78+J78*R78+K78*S78+L78*T78</f>
        <v>3978</v>
      </c>
      <c r="D78" s="4">
        <f>+B78*C78</f>
        <v>182.988</v>
      </c>
      <c r="E78" s="50"/>
      <c r="F78" s="137">
        <v>0</v>
      </c>
      <c r="G78" s="138">
        <v>0</v>
      </c>
      <c r="H78" s="138">
        <v>6</v>
      </c>
      <c r="I78" s="138">
        <v>0</v>
      </c>
      <c r="J78" s="139">
        <v>2</v>
      </c>
      <c r="K78" s="139">
        <v>0</v>
      </c>
      <c r="L78" s="139">
        <v>1</v>
      </c>
      <c r="N78" s="153">
        <v>0</v>
      </c>
      <c r="O78" s="154">
        <v>0</v>
      </c>
      <c r="P78" s="154">
        <v>308</v>
      </c>
      <c r="Q78" s="154">
        <v>0</v>
      </c>
      <c r="R78" s="197">
        <v>740</v>
      </c>
      <c r="S78" s="138">
        <v>0</v>
      </c>
      <c r="T78" s="198">
        <v>650</v>
      </c>
    </row>
    <row r="79" spans="1:21" ht="111.6" customHeight="1" x14ac:dyDescent="0.25">
      <c r="A79" s="91" t="s">
        <v>82</v>
      </c>
      <c r="B79" s="3">
        <f>ROUND(0.06*1.15,3)</f>
        <v>6.9000000000000006E-2</v>
      </c>
      <c r="C79" s="152">
        <f t="shared" ref="C79:C82" si="11">F79*N79+G79*O79+H79*P79+I79*Q79+J79*R79+K79*S79+L79*T79</f>
        <v>2736</v>
      </c>
      <c r="D79" s="4">
        <f t="shared" ref="D79:D82" si="12">+B79*C79</f>
        <v>188.78400000000002</v>
      </c>
      <c r="E79" s="50"/>
      <c r="F79" s="137">
        <v>0</v>
      </c>
      <c r="G79" s="138">
        <v>0</v>
      </c>
      <c r="H79" s="138">
        <v>0</v>
      </c>
      <c r="I79" s="138">
        <v>0</v>
      </c>
      <c r="J79" s="139">
        <v>2</v>
      </c>
      <c r="K79" s="139">
        <v>1</v>
      </c>
      <c r="L79" s="139">
        <v>1</v>
      </c>
      <c r="N79" s="141">
        <v>0</v>
      </c>
      <c r="O79" s="142">
        <v>0</v>
      </c>
      <c r="P79" s="142">
        <v>0</v>
      </c>
      <c r="Q79" s="142">
        <v>0</v>
      </c>
      <c r="R79" s="143">
        <v>740</v>
      </c>
      <c r="S79" s="138">
        <v>606</v>
      </c>
      <c r="T79" s="198">
        <v>650</v>
      </c>
    </row>
    <row r="80" spans="1:21" ht="61.2" customHeight="1" x14ac:dyDescent="0.25">
      <c r="A80" s="91" t="s">
        <v>83</v>
      </c>
      <c r="B80" s="3">
        <f>ROUND(1.2*1.15,3)</f>
        <v>1.38</v>
      </c>
      <c r="C80" s="152">
        <f t="shared" si="11"/>
        <v>2130</v>
      </c>
      <c r="D80" s="4">
        <f t="shared" si="12"/>
        <v>2939.3999999999996</v>
      </c>
      <c r="E80" s="50"/>
      <c r="F80" s="137">
        <v>0</v>
      </c>
      <c r="G80" s="138">
        <v>0</v>
      </c>
      <c r="H80" s="138">
        <v>0</v>
      </c>
      <c r="I80" s="138">
        <v>0</v>
      </c>
      <c r="J80" s="139">
        <v>2</v>
      </c>
      <c r="K80" s="139">
        <v>0</v>
      </c>
      <c r="L80" s="139">
        <v>1</v>
      </c>
      <c r="N80" s="141">
        <v>0</v>
      </c>
      <c r="O80" s="142">
        <v>0</v>
      </c>
      <c r="P80" s="142">
        <v>0</v>
      </c>
      <c r="Q80" s="142">
        <v>0</v>
      </c>
      <c r="R80" s="143">
        <v>740</v>
      </c>
      <c r="S80" s="138">
        <v>0</v>
      </c>
      <c r="T80" s="198">
        <v>650</v>
      </c>
    </row>
    <row r="81" spans="1:20" ht="57.6" customHeight="1" x14ac:dyDescent="0.25">
      <c r="A81" s="91" t="s">
        <v>84</v>
      </c>
      <c r="B81" s="3">
        <f>ROUND(2*1.15,3)</f>
        <v>2.2999999999999998</v>
      </c>
      <c r="C81" s="152">
        <f t="shared" si="11"/>
        <v>2130</v>
      </c>
      <c r="D81" s="4">
        <f t="shared" si="12"/>
        <v>4899</v>
      </c>
      <c r="E81" s="50"/>
      <c r="F81" s="137">
        <v>0</v>
      </c>
      <c r="G81" s="138">
        <v>0</v>
      </c>
      <c r="H81" s="138">
        <v>0</v>
      </c>
      <c r="I81" s="138">
        <v>0</v>
      </c>
      <c r="J81" s="139">
        <v>2</v>
      </c>
      <c r="K81" s="139">
        <v>0</v>
      </c>
      <c r="L81" s="139">
        <v>1</v>
      </c>
      <c r="N81" s="141">
        <v>0</v>
      </c>
      <c r="O81" s="142">
        <v>0</v>
      </c>
      <c r="P81" s="142">
        <v>0</v>
      </c>
      <c r="Q81" s="142">
        <v>0</v>
      </c>
      <c r="R81" s="143">
        <v>740</v>
      </c>
      <c r="S81" s="138">
        <v>0</v>
      </c>
      <c r="T81" s="198">
        <v>650</v>
      </c>
    </row>
    <row r="82" spans="1:20" ht="81.599999999999994" customHeight="1" thickBot="1" x14ac:dyDescent="0.3">
      <c r="A82" s="112" t="s">
        <v>85</v>
      </c>
      <c r="B82" s="8">
        <f>ROUND(0.06*1.15,3)</f>
        <v>6.9000000000000006E-2</v>
      </c>
      <c r="C82" s="152">
        <f t="shared" si="11"/>
        <v>2433</v>
      </c>
      <c r="D82" s="6">
        <f t="shared" si="12"/>
        <v>167.87700000000001</v>
      </c>
      <c r="E82" s="50"/>
      <c r="F82" s="144">
        <v>0</v>
      </c>
      <c r="G82" s="145">
        <v>0</v>
      </c>
      <c r="H82" s="145">
        <v>0</v>
      </c>
      <c r="I82" s="145">
        <v>0</v>
      </c>
      <c r="J82" s="146">
        <v>2</v>
      </c>
      <c r="K82" s="196">
        <v>0.5</v>
      </c>
      <c r="L82" s="146">
        <v>1</v>
      </c>
      <c r="N82" s="147">
        <v>0</v>
      </c>
      <c r="O82" s="148">
        <v>0</v>
      </c>
      <c r="P82" s="148">
        <v>0</v>
      </c>
      <c r="Q82" s="148">
        <v>0</v>
      </c>
      <c r="R82" s="149">
        <v>740</v>
      </c>
      <c r="S82" s="145">
        <v>606</v>
      </c>
      <c r="T82" s="199">
        <v>650</v>
      </c>
    </row>
    <row r="83" spans="1:20" ht="30" customHeight="1" thickBot="1" x14ac:dyDescent="0.3">
      <c r="K83" s="195"/>
      <c r="L83" s="195"/>
      <c r="S83" s="195"/>
      <c r="T83" s="195"/>
    </row>
    <row r="84" spans="1:20" ht="30" customHeight="1" x14ac:dyDescent="0.25">
      <c r="A84" s="84" t="s">
        <v>86</v>
      </c>
      <c r="B84" s="113" t="s">
        <v>87</v>
      </c>
      <c r="C84" s="114" t="s">
        <v>88</v>
      </c>
      <c r="D84" s="155" t="s">
        <v>89</v>
      </c>
      <c r="E84" s="116" t="s">
        <v>90</v>
      </c>
      <c r="K84" s="195"/>
      <c r="L84" s="195"/>
      <c r="S84" s="195"/>
      <c r="T84" s="195"/>
    </row>
    <row r="85" spans="1:20" ht="30" customHeight="1" thickBot="1" x14ac:dyDescent="0.3">
      <c r="A85" s="117" t="s">
        <v>20</v>
      </c>
      <c r="B85" s="118">
        <v>1</v>
      </c>
      <c r="C85" s="9">
        <f>ROUND(11*1.15,3)</f>
        <v>12.65</v>
      </c>
      <c r="D85" s="156">
        <f>22*8</f>
        <v>176</v>
      </c>
      <c r="E85" s="6">
        <f>D85*C85*B85</f>
        <v>2226.4</v>
      </c>
    </row>
    <row r="86" spans="1:20" ht="30" customHeight="1" x14ac:dyDescent="0.25"/>
    <row r="87" spans="1:20" ht="30" customHeight="1" x14ac:dyDescent="0.25"/>
    <row r="88" spans="1:20" ht="30" customHeight="1" x14ac:dyDescent="0.25"/>
    <row r="89" spans="1:20" ht="30" customHeight="1" x14ac:dyDescent="0.25"/>
    <row r="90" spans="1:20" ht="30" customHeight="1" x14ac:dyDescent="0.25"/>
    <row r="91" spans="1:20" ht="30" customHeight="1" x14ac:dyDescent="0.25"/>
    <row r="92" spans="1:20" ht="30" customHeight="1" x14ac:dyDescent="0.25"/>
    <row r="93" spans="1:20" ht="30" customHeight="1" x14ac:dyDescent="0.25"/>
    <row r="94" spans="1:20" ht="30" customHeight="1" x14ac:dyDescent="0.25"/>
    <row r="95" spans="1:20" ht="30" customHeight="1" x14ac:dyDescent="0.25"/>
    <row r="96" spans="1:20"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row r="210" ht="30" customHeight="1" x14ac:dyDescent="0.25"/>
    <row r="211" ht="30" customHeight="1" x14ac:dyDescent="0.25"/>
    <row r="212" ht="30" customHeight="1" x14ac:dyDescent="0.25"/>
    <row r="213" ht="30" customHeight="1" x14ac:dyDescent="0.25"/>
    <row r="214" ht="30" customHeight="1" x14ac:dyDescent="0.25"/>
    <row r="215" ht="30" customHeight="1" x14ac:dyDescent="0.25"/>
    <row r="216" ht="30" customHeight="1" x14ac:dyDescent="0.25"/>
    <row r="217" ht="30" customHeight="1" x14ac:dyDescent="0.25"/>
    <row r="218" ht="30" customHeight="1" x14ac:dyDescent="0.25"/>
    <row r="219" ht="30" customHeight="1" x14ac:dyDescent="0.25"/>
    <row r="220" ht="30" customHeight="1" x14ac:dyDescent="0.25"/>
    <row r="221" ht="30" customHeight="1" x14ac:dyDescent="0.25"/>
    <row r="222" ht="30" customHeight="1" x14ac:dyDescent="0.25"/>
    <row r="223" ht="30" customHeight="1" x14ac:dyDescent="0.25"/>
    <row r="224" ht="30" customHeight="1" x14ac:dyDescent="0.25"/>
    <row r="225" ht="30" customHeight="1" x14ac:dyDescent="0.25"/>
    <row r="226" ht="30" customHeight="1" x14ac:dyDescent="0.25"/>
    <row r="227" ht="30" customHeight="1" x14ac:dyDescent="0.25"/>
    <row r="228" ht="30" customHeight="1" x14ac:dyDescent="0.25"/>
    <row r="229" ht="30" customHeight="1" x14ac:dyDescent="0.25"/>
    <row r="230" ht="30" customHeight="1" x14ac:dyDescent="0.25"/>
    <row r="231" ht="30" customHeight="1" x14ac:dyDescent="0.25"/>
    <row r="232" ht="30" customHeight="1" x14ac:dyDescent="0.25"/>
    <row r="233" ht="30" customHeight="1" x14ac:dyDescent="0.25"/>
    <row r="234" ht="30" customHeight="1" x14ac:dyDescent="0.25"/>
    <row r="235" ht="30" customHeight="1" x14ac:dyDescent="0.25"/>
    <row r="236" ht="30" customHeight="1" x14ac:dyDescent="0.25"/>
    <row r="237" ht="30" customHeight="1" x14ac:dyDescent="0.25"/>
    <row r="238" ht="30" customHeight="1" x14ac:dyDescent="0.25"/>
    <row r="239" ht="30" customHeight="1" x14ac:dyDescent="0.25"/>
    <row r="240" ht="30" customHeight="1" x14ac:dyDescent="0.25"/>
    <row r="241" ht="30" customHeight="1" x14ac:dyDescent="0.25"/>
    <row r="242" ht="30" customHeight="1" x14ac:dyDescent="0.25"/>
    <row r="243" ht="30" customHeight="1" x14ac:dyDescent="0.25"/>
    <row r="244" ht="30" customHeight="1" x14ac:dyDescent="0.25"/>
    <row r="245" ht="30" customHeight="1" x14ac:dyDescent="0.25"/>
    <row r="246" ht="30" customHeight="1" x14ac:dyDescent="0.25"/>
    <row r="247" ht="30" customHeight="1" x14ac:dyDescent="0.25"/>
    <row r="248" ht="30" customHeight="1" x14ac:dyDescent="0.25"/>
    <row r="249" ht="30" customHeight="1" x14ac:dyDescent="0.25"/>
    <row r="250" ht="30" customHeight="1" x14ac:dyDescent="0.25"/>
    <row r="251" ht="30" customHeight="1" x14ac:dyDescent="0.25"/>
    <row r="252" ht="30" customHeight="1" x14ac:dyDescent="0.25"/>
    <row r="253" ht="30" customHeight="1" x14ac:dyDescent="0.25"/>
    <row r="254" ht="30" customHeight="1" x14ac:dyDescent="0.25"/>
    <row r="255" ht="30" customHeight="1" x14ac:dyDescent="0.25"/>
    <row r="256" ht="30" customHeight="1" x14ac:dyDescent="0.25"/>
    <row r="257" ht="30" customHeight="1" x14ac:dyDescent="0.25"/>
    <row r="258" ht="30" customHeight="1" x14ac:dyDescent="0.25"/>
    <row r="259" ht="30" customHeight="1" x14ac:dyDescent="0.25"/>
    <row r="260" ht="30" customHeight="1" x14ac:dyDescent="0.25"/>
    <row r="261" ht="30" customHeight="1" x14ac:dyDescent="0.25"/>
    <row r="262" ht="30" customHeight="1" x14ac:dyDescent="0.25"/>
    <row r="263" ht="30" customHeight="1" x14ac:dyDescent="0.25"/>
    <row r="264" ht="30" customHeight="1" x14ac:dyDescent="0.25"/>
    <row r="265" ht="30" customHeight="1" x14ac:dyDescent="0.25"/>
    <row r="266" ht="30" customHeight="1" x14ac:dyDescent="0.25"/>
    <row r="267" ht="30" customHeight="1" x14ac:dyDescent="0.25"/>
    <row r="268" ht="30" customHeight="1" x14ac:dyDescent="0.25"/>
    <row r="269" ht="30" customHeight="1" x14ac:dyDescent="0.25"/>
    <row r="270" ht="30" customHeight="1" x14ac:dyDescent="0.25"/>
    <row r="271" ht="30" customHeight="1" x14ac:dyDescent="0.25"/>
    <row r="272" ht="30" customHeight="1" x14ac:dyDescent="0.25"/>
    <row r="273" ht="30" customHeight="1" x14ac:dyDescent="0.25"/>
    <row r="274" ht="30" customHeight="1" x14ac:dyDescent="0.25"/>
    <row r="275" ht="30" customHeight="1" x14ac:dyDescent="0.25"/>
    <row r="276" ht="30" customHeight="1" x14ac:dyDescent="0.25"/>
    <row r="277" ht="30" customHeight="1" x14ac:dyDescent="0.25"/>
    <row r="278" ht="30" customHeight="1" x14ac:dyDescent="0.25"/>
    <row r="279" ht="30" customHeight="1" x14ac:dyDescent="0.25"/>
    <row r="280" ht="30" customHeight="1" x14ac:dyDescent="0.25"/>
    <row r="281" ht="30" customHeight="1" x14ac:dyDescent="0.25"/>
    <row r="282" ht="30" customHeight="1" x14ac:dyDescent="0.25"/>
    <row r="283" ht="30" customHeight="1" x14ac:dyDescent="0.25"/>
    <row r="284" ht="30" customHeight="1" x14ac:dyDescent="0.25"/>
    <row r="285" ht="30" customHeight="1" x14ac:dyDescent="0.25"/>
    <row r="286" ht="30" customHeight="1" x14ac:dyDescent="0.25"/>
    <row r="287" ht="30" customHeight="1" x14ac:dyDescent="0.25"/>
    <row r="288" ht="30" customHeight="1" x14ac:dyDescent="0.25"/>
    <row r="289" ht="30" customHeight="1" x14ac:dyDescent="0.25"/>
    <row r="290" ht="30" customHeight="1" x14ac:dyDescent="0.25"/>
    <row r="291" ht="30" customHeight="1" x14ac:dyDescent="0.25"/>
    <row r="292" ht="30" customHeight="1" x14ac:dyDescent="0.25"/>
    <row r="293" ht="30" customHeight="1" x14ac:dyDescent="0.25"/>
    <row r="294" ht="30" customHeight="1" x14ac:dyDescent="0.25"/>
    <row r="295" ht="30" customHeight="1" x14ac:dyDescent="0.25"/>
    <row r="296" ht="30" customHeight="1" x14ac:dyDescent="0.25"/>
    <row r="297" ht="30" customHeight="1" x14ac:dyDescent="0.25"/>
    <row r="298" ht="30" customHeight="1" x14ac:dyDescent="0.25"/>
    <row r="299" ht="30" customHeight="1" x14ac:dyDescent="0.25"/>
    <row r="300" ht="30" customHeight="1" x14ac:dyDescent="0.25"/>
    <row r="301" ht="30" customHeight="1" x14ac:dyDescent="0.25"/>
    <row r="302" ht="30" customHeight="1" x14ac:dyDescent="0.25"/>
    <row r="303" ht="30" customHeight="1" x14ac:dyDescent="0.25"/>
    <row r="304" ht="30" customHeight="1" x14ac:dyDescent="0.25"/>
    <row r="305" ht="30" customHeight="1" x14ac:dyDescent="0.25"/>
    <row r="306" ht="30" customHeight="1" x14ac:dyDescent="0.25"/>
    <row r="307" ht="30" customHeight="1" x14ac:dyDescent="0.25"/>
    <row r="308" ht="30" customHeight="1" x14ac:dyDescent="0.25"/>
    <row r="309" ht="30" customHeight="1" x14ac:dyDescent="0.25"/>
    <row r="310" ht="30" customHeight="1" x14ac:dyDescent="0.25"/>
    <row r="311" ht="30" customHeight="1" x14ac:dyDescent="0.25"/>
    <row r="312" ht="30" customHeight="1" x14ac:dyDescent="0.25"/>
    <row r="313" ht="30" customHeight="1" x14ac:dyDescent="0.25"/>
    <row r="314" ht="30" customHeight="1" x14ac:dyDescent="0.25"/>
    <row r="315" ht="30" customHeight="1" x14ac:dyDescent="0.25"/>
    <row r="316" ht="30" customHeight="1" x14ac:dyDescent="0.25"/>
    <row r="317" ht="30" customHeight="1" x14ac:dyDescent="0.25"/>
    <row r="318" ht="30" customHeight="1" x14ac:dyDescent="0.25"/>
    <row r="319" ht="30" customHeight="1" x14ac:dyDescent="0.25"/>
    <row r="320" ht="30" customHeight="1" x14ac:dyDescent="0.25"/>
    <row r="321" ht="30" customHeight="1" x14ac:dyDescent="0.25"/>
    <row r="322" ht="30" customHeight="1" x14ac:dyDescent="0.25"/>
    <row r="323" ht="30" customHeight="1" x14ac:dyDescent="0.25"/>
    <row r="324" ht="30" customHeight="1" x14ac:dyDescent="0.25"/>
    <row r="325" ht="30" customHeight="1" x14ac:dyDescent="0.25"/>
    <row r="326" ht="30" customHeight="1" x14ac:dyDescent="0.25"/>
    <row r="327" ht="30" customHeight="1" x14ac:dyDescent="0.25"/>
    <row r="328" ht="30" customHeight="1" x14ac:dyDescent="0.25"/>
    <row r="329" ht="30" customHeight="1" x14ac:dyDescent="0.25"/>
    <row r="330" ht="30" customHeight="1" x14ac:dyDescent="0.25"/>
    <row r="331" ht="30" customHeight="1" x14ac:dyDescent="0.25"/>
    <row r="332" ht="30" customHeight="1" x14ac:dyDescent="0.25"/>
    <row r="333" ht="30" customHeight="1" x14ac:dyDescent="0.25"/>
    <row r="334" ht="30" customHeight="1" x14ac:dyDescent="0.25"/>
    <row r="335" ht="30" customHeight="1" x14ac:dyDescent="0.25"/>
    <row r="336"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row r="395" ht="30" customHeight="1" x14ac:dyDescent="0.25"/>
    <row r="396" ht="30" customHeight="1" x14ac:dyDescent="0.25"/>
    <row r="397" ht="30" customHeight="1" x14ac:dyDescent="0.25"/>
    <row r="398" ht="30" customHeight="1" x14ac:dyDescent="0.25"/>
    <row r="399" ht="30" customHeight="1" x14ac:dyDescent="0.25"/>
    <row r="400" ht="30" customHeight="1" x14ac:dyDescent="0.25"/>
    <row r="401" ht="30" customHeight="1" x14ac:dyDescent="0.25"/>
    <row r="402" ht="30" customHeight="1" x14ac:dyDescent="0.25"/>
    <row r="403" ht="30" customHeight="1" x14ac:dyDescent="0.25"/>
    <row r="404" ht="30" customHeight="1" x14ac:dyDescent="0.25"/>
    <row r="405" ht="30" customHeight="1" x14ac:dyDescent="0.25"/>
    <row r="406" ht="30" customHeight="1" x14ac:dyDescent="0.25"/>
    <row r="407" ht="30" customHeight="1" x14ac:dyDescent="0.25"/>
    <row r="408" ht="30" customHeight="1" x14ac:dyDescent="0.25"/>
    <row r="409" ht="30" customHeight="1" x14ac:dyDescent="0.25"/>
    <row r="410" ht="30" customHeight="1" x14ac:dyDescent="0.25"/>
    <row r="411" ht="30" customHeight="1" x14ac:dyDescent="0.25"/>
    <row r="412" ht="30" customHeight="1" x14ac:dyDescent="0.25"/>
    <row r="413" ht="30" customHeight="1" x14ac:dyDescent="0.25"/>
    <row r="414" ht="30" customHeight="1" x14ac:dyDescent="0.25"/>
    <row r="415" ht="30" customHeight="1" x14ac:dyDescent="0.25"/>
    <row r="416" ht="30" customHeight="1" x14ac:dyDescent="0.25"/>
    <row r="417" ht="30" customHeight="1" x14ac:dyDescent="0.25"/>
    <row r="418" ht="30" customHeight="1" x14ac:dyDescent="0.25"/>
    <row r="419" ht="30" customHeight="1" x14ac:dyDescent="0.25"/>
    <row r="420" ht="30" customHeight="1" x14ac:dyDescent="0.25"/>
    <row r="421" ht="30" customHeight="1" x14ac:dyDescent="0.25"/>
    <row r="422" ht="30" customHeight="1" x14ac:dyDescent="0.25"/>
    <row r="423" ht="30" customHeight="1" x14ac:dyDescent="0.25"/>
    <row r="424" ht="30" customHeight="1" x14ac:dyDescent="0.25"/>
    <row r="425" ht="30" customHeight="1" x14ac:dyDescent="0.25"/>
    <row r="426" ht="30" customHeight="1" x14ac:dyDescent="0.25"/>
    <row r="427" ht="30" customHeight="1" x14ac:dyDescent="0.25"/>
    <row r="428" ht="30" customHeight="1" x14ac:dyDescent="0.25"/>
    <row r="429" ht="30" customHeight="1" x14ac:dyDescent="0.25"/>
    <row r="430" ht="30" customHeight="1" x14ac:dyDescent="0.25"/>
    <row r="431" ht="30" customHeight="1" x14ac:dyDescent="0.25"/>
    <row r="432" ht="30" customHeight="1" x14ac:dyDescent="0.25"/>
    <row r="433" ht="30" customHeight="1" x14ac:dyDescent="0.25"/>
    <row r="434" ht="30" customHeight="1" x14ac:dyDescent="0.25"/>
    <row r="435" ht="30" customHeight="1" x14ac:dyDescent="0.25"/>
    <row r="436" ht="30" customHeight="1" x14ac:dyDescent="0.25"/>
    <row r="437" ht="30" customHeight="1" x14ac:dyDescent="0.25"/>
    <row r="438" ht="30" customHeight="1" x14ac:dyDescent="0.25"/>
    <row r="439" ht="30" customHeight="1" x14ac:dyDescent="0.25"/>
    <row r="440" ht="30" customHeight="1" x14ac:dyDescent="0.25"/>
    <row r="441" ht="30" customHeight="1" x14ac:dyDescent="0.25"/>
    <row r="442" ht="30" customHeight="1" x14ac:dyDescent="0.25"/>
    <row r="443" ht="30" customHeight="1" x14ac:dyDescent="0.25"/>
    <row r="444" ht="30" customHeight="1" x14ac:dyDescent="0.25"/>
    <row r="445" ht="30" customHeight="1" x14ac:dyDescent="0.25"/>
    <row r="446" ht="30" customHeight="1" x14ac:dyDescent="0.25"/>
    <row r="447" ht="30" customHeight="1" x14ac:dyDescent="0.25"/>
    <row r="448" ht="30" customHeight="1" x14ac:dyDescent="0.25"/>
    <row r="449" ht="30" customHeight="1" x14ac:dyDescent="0.25"/>
    <row r="450" ht="30" customHeight="1" x14ac:dyDescent="0.25"/>
    <row r="451" ht="30" customHeight="1" x14ac:dyDescent="0.25"/>
    <row r="452" ht="30" customHeight="1" x14ac:dyDescent="0.25"/>
    <row r="453" ht="30" customHeight="1" x14ac:dyDescent="0.25"/>
    <row r="454" ht="30" customHeight="1" x14ac:dyDescent="0.25"/>
    <row r="455" ht="30" customHeight="1" x14ac:dyDescent="0.25"/>
    <row r="456" ht="30" customHeight="1" x14ac:dyDescent="0.25"/>
    <row r="457" ht="30" customHeight="1" x14ac:dyDescent="0.25"/>
    <row r="458" ht="30" customHeight="1" x14ac:dyDescent="0.25"/>
    <row r="459" ht="30" customHeight="1" x14ac:dyDescent="0.25"/>
    <row r="460" ht="30" customHeight="1" x14ac:dyDescent="0.25"/>
    <row r="461" ht="30" customHeight="1" x14ac:dyDescent="0.25"/>
    <row r="462" ht="30" customHeight="1" x14ac:dyDescent="0.25"/>
    <row r="463" ht="30" customHeight="1" x14ac:dyDescent="0.25"/>
    <row r="464" ht="30" customHeight="1" x14ac:dyDescent="0.25"/>
    <row r="465" ht="30" customHeight="1" x14ac:dyDescent="0.25"/>
    <row r="466" ht="30" customHeight="1" x14ac:dyDescent="0.25"/>
    <row r="467" ht="30" customHeight="1" x14ac:dyDescent="0.25"/>
    <row r="468" ht="30" customHeight="1" x14ac:dyDescent="0.25"/>
    <row r="469" ht="30" customHeight="1" x14ac:dyDescent="0.25"/>
    <row r="470" ht="30" customHeight="1" x14ac:dyDescent="0.25"/>
    <row r="471" ht="30" customHeight="1" x14ac:dyDescent="0.25"/>
    <row r="472" ht="30" customHeight="1" x14ac:dyDescent="0.25"/>
    <row r="473" ht="30" customHeight="1" x14ac:dyDescent="0.25"/>
    <row r="474" ht="30" customHeight="1" x14ac:dyDescent="0.25"/>
    <row r="475" ht="30" customHeight="1" x14ac:dyDescent="0.25"/>
    <row r="476" ht="30" customHeight="1" x14ac:dyDescent="0.25"/>
    <row r="477" ht="30" customHeight="1" x14ac:dyDescent="0.25"/>
    <row r="478" ht="30" customHeight="1" x14ac:dyDescent="0.25"/>
    <row r="479" ht="30" customHeight="1" x14ac:dyDescent="0.25"/>
    <row r="480" ht="30" customHeight="1" x14ac:dyDescent="0.25"/>
    <row r="481" ht="30" customHeight="1" x14ac:dyDescent="0.25"/>
    <row r="482" ht="30" customHeight="1" x14ac:dyDescent="0.25"/>
    <row r="483" ht="30" customHeight="1" x14ac:dyDescent="0.25"/>
    <row r="484" ht="30" customHeight="1" x14ac:dyDescent="0.25"/>
    <row r="485" ht="30" customHeight="1" x14ac:dyDescent="0.25"/>
    <row r="486" ht="30" customHeight="1" x14ac:dyDescent="0.25"/>
    <row r="487" ht="30" customHeight="1" x14ac:dyDescent="0.25"/>
    <row r="488" ht="30" customHeight="1" x14ac:dyDescent="0.25"/>
    <row r="489" ht="30" customHeight="1" x14ac:dyDescent="0.25"/>
    <row r="490" ht="30" customHeight="1" x14ac:dyDescent="0.25"/>
    <row r="491" ht="30" customHeight="1" x14ac:dyDescent="0.25"/>
    <row r="492" ht="30" customHeight="1" x14ac:dyDescent="0.25"/>
    <row r="493" ht="30" customHeight="1" x14ac:dyDescent="0.25"/>
    <row r="494" ht="30" customHeight="1" x14ac:dyDescent="0.25"/>
    <row r="495" ht="30" customHeight="1" x14ac:dyDescent="0.25"/>
    <row r="496" ht="30" customHeight="1" x14ac:dyDescent="0.25"/>
    <row r="497" ht="30" customHeight="1" x14ac:dyDescent="0.25"/>
    <row r="498" ht="30" customHeight="1" x14ac:dyDescent="0.25"/>
    <row r="499" ht="30" customHeight="1" x14ac:dyDescent="0.25"/>
    <row r="500" ht="30" customHeight="1" x14ac:dyDescent="0.25"/>
    <row r="501" ht="30" customHeight="1" x14ac:dyDescent="0.25"/>
    <row r="502" ht="30" customHeight="1" x14ac:dyDescent="0.25"/>
    <row r="503" ht="30" customHeight="1" x14ac:dyDescent="0.25"/>
    <row r="504" ht="30" customHeight="1" x14ac:dyDescent="0.25"/>
    <row r="505" ht="30" customHeight="1" x14ac:dyDescent="0.25"/>
    <row r="506" ht="30" customHeight="1" x14ac:dyDescent="0.25"/>
    <row r="507" ht="30" customHeight="1" x14ac:dyDescent="0.25"/>
    <row r="508" ht="30" customHeight="1" x14ac:dyDescent="0.25"/>
    <row r="509" ht="30" customHeight="1" x14ac:dyDescent="0.25"/>
    <row r="510" ht="30" customHeight="1" x14ac:dyDescent="0.25"/>
    <row r="511" ht="30" customHeight="1" x14ac:dyDescent="0.25"/>
    <row r="512" ht="30" customHeight="1" x14ac:dyDescent="0.25"/>
    <row r="513" ht="30" customHeight="1" x14ac:dyDescent="0.25"/>
    <row r="514" ht="30" customHeight="1" x14ac:dyDescent="0.25"/>
    <row r="515" ht="30" customHeight="1" x14ac:dyDescent="0.25"/>
    <row r="516" ht="30" customHeight="1" x14ac:dyDescent="0.25"/>
    <row r="517" ht="30" customHeight="1" x14ac:dyDescent="0.25"/>
    <row r="518" ht="30" customHeight="1" x14ac:dyDescent="0.25"/>
    <row r="519" ht="30" customHeight="1" x14ac:dyDescent="0.25"/>
    <row r="520" ht="30" customHeight="1" x14ac:dyDescent="0.25"/>
    <row r="521" ht="30" customHeight="1" x14ac:dyDescent="0.25"/>
    <row r="522" ht="30" customHeight="1" x14ac:dyDescent="0.25"/>
    <row r="523" ht="30" customHeight="1" x14ac:dyDescent="0.25"/>
    <row r="524" ht="30" customHeight="1" x14ac:dyDescent="0.25"/>
    <row r="525" ht="30" customHeight="1" x14ac:dyDescent="0.25"/>
    <row r="526" ht="30" customHeight="1" x14ac:dyDescent="0.25"/>
    <row r="527" ht="30" customHeight="1" x14ac:dyDescent="0.25"/>
    <row r="528" ht="30" customHeight="1" x14ac:dyDescent="0.25"/>
    <row r="529" ht="30" customHeight="1" x14ac:dyDescent="0.25"/>
    <row r="530" ht="30" customHeight="1" x14ac:dyDescent="0.25"/>
    <row r="531" ht="30" customHeight="1" x14ac:dyDescent="0.25"/>
    <row r="532" ht="30" customHeight="1" x14ac:dyDescent="0.25"/>
    <row r="533" ht="30" customHeight="1" x14ac:dyDescent="0.25"/>
    <row r="534" ht="30" customHeight="1" x14ac:dyDescent="0.25"/>
    <row r="535" ht="30" customHeight="1" x14ac:dyDescent="0.25"/>
    <row r="536" ht="30" customHeight="1" x14ac:dyDescent="0.25"/>
    <row r="537" ht="30" customHeight="1" x14ac:dyDescent="0.25"/>
    <row r="538" ht="30" customHeight="1" x14ac:dyDescent="0.25"/>
    <row r="539" ht="30" customHeight="1" x14ac:dyDescent="0.25"/>
    <row r="540" ht="30" customHeight="1" x14ac:dyDescent="0.25"/>
    <row r="541" ht="30" customHeight="1" x14ac:dyDescent="0.25"/>
    <row r="542" ht="30" customHeight="1" x14ac:dyDescent="0.25"/>
    <row r="543" ht="30" customHeight="1" x14ac:dyDescent="0.25"/>
    <row r="544" ht="30" customHeight="1" x14ac:dyDescent="0.25"/>
    <row r="545" ht="30" customHeight="1" x14ac:dyDescent="0.25"/>
    <row r="546" ht="30" customHeight="1" x14ac:dyDescent="0.25"/>
    <row r="547" ht="30" customHeight="1" x14ac:dyDescent="0.25"/>
    <row r="548" ht="30" customHeight="1" x14ac:dyDescent="0.25"/>
    <row r="549" ht="30" customHeight="1" x14ac:dyDescent="0.25"/>
    <row r="550" ht="30" customHeight="1" x14ac:dyDescent="0.25"/>
    <row r="551" ht="30" customHeight="1" x14ac:dyDescent="0.25"/>
    <row r="552" ht="30" customHeight="1" x14ac:dyDescent="0.25"/>
    <row r="553" ht="30" customHeight="1" x14ac:dyDescent="0.25"/>
    <row r="554" ht="30" customHeight="1" x14ac:dyDescent="0.25"/>
    <row r="555" ht="30" customHeight="1" x14ac:dyDescent="0.25"/>
    <row r="556" ht="30" customHeight="1" x14ac:dyDescent="0.25"/>
    <row r="557" ht="30" customHeight="1" x14ac:dyDescent="0.25"/>
    <row r="558" ht="30" customHeight="1" x14ac:dyDescent="0.25"/>
    <row r="559" ht="30" customHeight="1" x14ac:dyDescent="0.25"/>
    <row r="560" ht="30" customHeight="1" x14ac:dyDescent="0.25"/>
    <row r="561" ht="30" customHeight="1" x14ac:dyDescent="0.25"/>
    <row r="562" ht="30" customHeight="1" x14ac:dyDescent="0.25"/>
    <row r="563" ht="30" customHeight="1" x14ac:dyDescent="0.25"/>
    <row r="564" ht="30" customHeight="1" x14ac:dyDescent="0.25"/>
    <row r="565" ht="30" customHeight="1" x14ac:dyDescent="0.25"/>
    <row r="566" ht="30" customHeight="1" x14ac:dyDescent="0.25"/>
    <row r="567" ht="30" customHeight="1" x14ac:dyDescent="0.25"/>
    <row r="568" ht="30" customHeight="1" x14ac:dyDescent="0.25"/>
    <row r="569" ht="30" customHeight="1" x14ac:dyDescent="0.25"/>
    <row r="570" ht="30" customHeight="1" x14ac:dyDescent="0.25"/>
    <row r="571" ht="30" customHeight="1" x14ac:dyDescent="0.25"/>
    <row r="572" ht="30" customHeight="1" x14ac:dyDescent="0.25"/>
    <row r="573" ht="30" customHeight="1" x14ac:dyDescent="0.25"/>
    <row r="574" ht="30" customHeight="1" x14ac:dyDescent="0.25"/>
    <row r="575" ht="30" customHeight="1" x14ac:dyDescent="0.25"/>
    <row r="576" ht="30" customHeight="1" x14ac:dyDescent="0.25"/>
    <row r="577" ht="30" customHeight="1" x14ac:dyDescent="0.25"/>
    <row r="578" ht="30" customHeight="1" x14ac:dyDescent="0.25"/>
    <row r="579" ht="30" customHeight="1" x14ac:dyDescent="0.25"/>
    <row r="580" ht="30" customHeight="1" x14ac:dyDescent="0.25"/>
    <row r="581" ht="30" customHeight="1" x14ac:dyDescent="0.25"/>
    <row r="582" ht="30" customHeight="1" x14ac:dyDescent="0.25"/>
    <row r="583" ht="30" customHeight="1" x14ac:dyDescent="0.25"/>
    <row r="584" ht="30" customHeight="1" x14ac:dyDescent="0.25"/>
    <row r="585" ht="30" customHeight="1" x14ac:dyDescent="0.25"/>
    <row r="586" ht="30" customHeight="1" x14ac:dyDescent="0.25"/>
    <row r="587" ht="30" customHeight="1" x14ac:dyDescent="0.25"/>
    <row r="588" ht="30" customHeight="1" x14ac:dyDescent="0.25"/>
    <row r="589" ht="30" customHeight="1" x14ac:dyDescent="0.25"/>
    <row r="590" ht="30" customHeight="1" x14ac:dyDescent="0.25"/>
    <row r="591" ht="30" customHeight="1" x14ac:dyDescent="0.25"/>
    <row r="592" ht="30" customHeight="1" x14ac:dyDescent="0.25"/>
    <row r="593" ht="30" customHeight="1" x14ac:dyDescent="0.25"/>
    <row r="594" ht="30" customHeight="1" x14ac:dyDescent="0.25"/>
    <row r="595" ht="30" customHeight="1" x14ac:dyDescent="0.25"/>
    <row r="596" ht="30" customHeight="1" x14ac:dyDescent="0.25"/>
    <row r="597" ht="30" customHeight="1" x14ac:dyDescent="0.25"/>
    <row r="598" ht="30" customHeight="1" x14ac:dyDescent="0.25"/>
    <row r="599" ht="30" customHeight="1" x14ac:dyDescent="0.25"/>
    <row r="600" ht="30" customHeight="1" x14ac:dyDescent="0.25"/>
    <row r="601" ht="30" customHeight="1" x14ac:dyDescent="0.25"/>
    <row r="602" ht="30" customHeight="1" x14ac:dyDescent="0.25"/>
    <row r="603" ht="30" customHeight="1" x14ac:dyDescent="0.25"/>
    <row r="604" ht="30" customHeight="1" x14ac:dyDescent="0.25"/>
    <row r="605" ht="30" customHeight="1" x14ac:dyDescent="0.25"/>
    <row r="606" ht="30" customHeight="1" x14ac:dyDescent="0.25"/>
    <row r="607" ht="30" customHeight="1" x14ac:dyDescent="0.25"/>
    <row r="608" ht="30" customHeight="1" x14ac:dyDescent="0.25"/>
    <row r="609" ht="30" customHeight="1" x14ac:dyDescent="0.25"/>
    <row r="610" ht="30" customHeight="1" x14ac:dyDescent="0.25"/>
    <row r="611" ht="30" customHeight="1" x14ac:dyDescent="0.25"/>
    <row r="612" ht="30" customHeight="1" x14ac:dyDescent="0.25"/>
    <row r="613" ht="30" customHeight="1" x14ac:dyDescent="0.25"/>
    <row r="614" ht="30" customHeight="1" x14ac:dyDescent="0.25"/>
    <row r="615" ht="30" customHeight="1" x14ac:dyDescent="0.25"/>
    <row r="616" ht="30" customHeight="1" x14ac:dyDescent="0.25"/>
    <row r="617" ht="30" customHeight="1" x14ac:dyDescent="0.25"/>
    <row r="618" ht="30" customHeight="1" x14ac:dyDescent="0.25"/>
    <row r="619" ht="30" customHeight="1" x14ac:dyDescent="0.25"/>
    <row r="620" ht="30" customHeight="1" x14ac:dyDescent="0.25"/>
    <row r="621" ht="30" customHeight="1" x14ac:dyDescent="0.25"/>
    <row r="622" ht="30" customHeight="1" x14ac:dyDescent="0.25"/>
    <row r="623" ht="30" customHeight="1" x14ac:dyDescent="0.25"/>
    <row r="624" ht="30" customHeight="1" x14ac:dyDescent="0.25"/>
    <row r="625" ht="30" customHeight="1" x14ac:dyDescent="0.25"/>
    <row r="626" ht="30" customHeight="1" x14ac:dyDescent="0.25"/>
    <row r="627" ht="30" customHeight="1" x14ac:dyDescent="0.25"/>
    <row r="628" ht="30" customHeight="1" x14ac:dyDescent="0.25"/>
    <row r="629" ht="30" customHeight="1" x14ac:dyDescent="0.25"/>
    <row r="630" ht="30" customHeight="1" x14ac:dyDescent="0.25"/>
    <row r="631" ht="30" customHeight="1" x14ac:dyDescent="0.25"/>
    <row r="632" ht="30" customHeight="1" x14ac:dyDescent="0.25"/>
    <row r="633" ht="30" customHeight="1" x14ac:dyDescent="0.25"/>
    <row r="634" ht="30" customHeight="1" x14ac:dyDescent="0.25"/>
    <row r="635" ht="30" customHeight="1" x14ac:dyDescent="0.25"/>
    <row r="636" ht="30" customHeight="1" x14ac:dyDescent="0.25"/>
    <row r="637" ht="30" customHeight="1" x14ac:dyDescent="0.25"/>
    <row r="638" ht="30" customHeight="1" x14ac:dyDescent="0.25"/>
    <row r="639" ht="30" customHeight="1" x14ac:dyDescent="0.25"/>
    <row r="640" ht="30" customHeight="1" x14ac:dyDescent="0.25"/>
    <row r="641" ht="30" customHeight="1" x14ac:dyDescent="0.25"/>
    <row r="642" ht="30" customHeight="1" x14ac:dyDescent="0.25"/>
    <row r="643" ht="30" customHeight="1" x14ac:dyDescent="0.25"/>
    <row r="644" ht="30" customHeight="1" x14ac:dyDescent="0.25"/>
    <row r="645" ht="30" customHeight="1" x14ac:dyDescent="0.25"/>
    <row r="646" ht="30" customHeight="1" x14ac:dyDescent="0.25"/>
    <row r="647" ht="30" customHeight="1" x14ac:dyDescent="0.25"/>
    <row r="648" ht="30" customHeight="1" x14ac:dyDescent="0.25"/>
    <row r="649" ht="30" customHeight="1" x14ac:dyDescent="0.25"/>
    <row r="650" ht="30" customHeight="1" x14ac:dyDescent="0.25"/>
    <row r="651" ht="30" customHeight="1" x14ac:dyDescent="0.25"/>
    <row r="652" ht="30" customHeight="1" x14ac:dyDescent="0.25"/>
    <row r="653" ht="30" customHeight="1" x14ac:dyDescent="0.25"/>
    <row r="654" ht="30" customHeight="1" x14ac:dyDescent="0.25"/>
    <row r="655" ht="30" customHeight="1" x14ac:dyDescent="0.25"/>
    <row r="656" ht="30" customHeight="1" x14ac:dyDescent="0.25"/>
    <row r="657" ht="30" customHeight="1" x14ac:dyDescent="0.25"/>
    <row r="658" ht="30" customHeight="1" x14ac:dyDescent="0.25"/>
    <row r="659" ht="30" customHeight="1" x14ac:dyDescent="0.25"/>
    <row r="660" ht="30" customHeight="1" x14ac:dyDescent="0.25"/>
    <row r="661" ht="30" customHeight="1" x14ac:dyDescent="0.25"/>
    <row r="662" ht="30" customHeight="1" x14ac:dyDescent="0.25"/>
    <row r="663" ht="30" customHeight="1" x14ac:dyDescent="0.25"/>
    <row r="664" ht="30" customHeight="1" x14ac:dyDescent="0.25"/>
    <row r="665" ht="30" customHeight="1" x14ac:dyDescent="0.25"/>
    <row r="666" ht="30" customHeight="1" x14ac:dyDescent="0.25"/>
    <row r="667" ht="30" customHeight="1" x14ac:dyDescent="0.25"/>
    <row r="668" ht="30" customHeight="1" x14ac:dyDescent="0.25"/>
    <row r="669" ht="30" customHeight="1" x14ac:dyDescent="0.25"/>
    <row r="670" ht="30" customHeight="1" x14ac:dyDescent="0.25"/>
    <row r="671" ht="30" customHeight="1" x14ac:dyDescent="0.25"/>
    <row r="672" ht="30" customHeight="1" x14ac:dyDescent="0.25"/>
    <row r="673" ht="30" customHeight="1" x14ac:dyDescent="0.25"/>
    <row r="674" ht="30" customHeight="1" x14ac:dyDescent="0.25"/>
    <row r="675" ht="30" customHeight="1" x14ac:dyDescent="0.25"/>
    <row r="676" ht="30" customHeight="1" x14ac:dyDescent="0.25"/>
    <row r="677" ht="30" customHeight="1" x14ac:dyDescent="0.25"/>
    <row r="678" ht="30" customHeight="1" x14ac:dyDescent="0.25"/>
    <row r="679" ht="30" customHeight="1" x14ac:dyDescent="0.25"/>
    <row r="680" ht="30" customHeight="1" x14ac:dyDescent="0.25"/>
    <row r="681" ht="30" customHeight="1" x14ac:dyDescent="0.25"/>
    <row r="682" ht="30" customHeight="1" x14ac:dyDescent="0.25"/>
    <row r="683" ht="30" customHeight="1" x14ac:dyDescent="0.25"/>
    <row r="684" ht="30" customHeight="1" x14ac:dyDescent="0.25"/>
    <row r="685" ht="30" customHeight="1" x14ac:dyDescent="0.25"/>
    <row r="686" ht="30" customHeight="1" x14ac:dyDescent="0.25"/>
    <row r="687" ht="30" customHeight="1" x14ac:dyDescent="0.25"/>
    <row r="688" ht="30" customHeight="1" x14ac:dyDescent="0.25"/>
    <row r="689" ht="30" customHeight="1" x14ac:dyDescent="0.25"/>
    <row r="690" ht="30" customHeight="1" x14ac:dyDescent="0.25"/>
    <row r="691" ht="30" customHeight="1" x14ac:dyDescent="0.25"/>
    <row r="692" ht="30" customHeight="1" x14ac:dyDescent="0.25"/>
    <row r="693" ht="30" customHeight="1" x14ac:dyDescent="0.25"/>
    <row r="694" ht="30" customHeight="1" x14ac:dyDescent="0.25"/>
    <row r="695" ht="30" customHeight="1" x14ac:dyDescent="0.25"/>
    <row r="696" ht="30" customHeight="1" x14ac:dyDescent="0.25"/>
    <row r="697" ht="30" customHeight="1" x14ac:dyDescent="0.25"/>
    <row r="698" ht="30" customHeight="1" x14ac:dyDescent="0.25"/>
    <row r="699" ht="30" customHeight="1" x14ac:dyDescent="0.25"/>
    <row r="700" ht="30" customHeight="1" x14ac:dyDescent="0.25"/>
    <row r="701" ht="30" customHeight="1" x14ac:dyDescent="0.25"/>
    <row r="702" ht="30" customHeight="1" x14ac:dyDescent="0.25"/>
    <row r="703" ht="30" customHeight="1" x14ac:dyDescent="0.25"/>
    <row r="704" ht="30" customHeight="1" x14ac:dyDescent="0.25"/>
    <row r="705" ht="30" customHeight="1" x14ac:dyDescent="0.25"/>
    <row r="706" ht="30" customHeight="1" x14ac:dyDescent="0.25"/>
    <row r="707" ht="30" customHeight="1" x14ac:dyDescent="0.25"/>
    <row r="708" ht="30" customHeight="1" x14ac:dyDescent="0.25"/>
    <row r="709" ht="30" customHeight="1" x14ac:dyDescent="0.25"/>
    <row r="710" ht="30" customHeight="1" x14ac:dyDescent="0.25"/>
    <row r="711" ht="30" customHeight="1" x14ac:dyDescent="0.25"/>
    <row r="712" ht="30" customHeight="1" x14ac:dyDescent="0.25"/>
    <row r="713" ht="30" customHeight="1" x14ac:dyDescent="0.25"/>
    <row r="714" ht="30" customHeight="1" x14ac:dyDescent="0.25"/>
    <row r="715" ht="30" customHeight="1" x14ac:dyDescent="0.25"/>
    <row r="716" ht="30" customHeight="1" x14ac:dyDescent="0.25"/>
    <row r="717" ht="30" customHeight="1" x14ac:dyDescent="0.25"/>
    <row r="718" ht="30" customHeight="1" x14ac:dyDescent="0.25"/>
    <row r="719" ht="30" customHeight="1" x14ac:dyDescent="0.25"/>
    <row r="720" ht="30" customHeight="1" x14ac:dyDescent="0.25"/>
    <row r="721" ht="30" customHeight="1" x14ac:dyDescent="0.25"/>
    <row r="722" ht="30" customHeight="1" x14ac:dyDescent="0.25"/>
    <row r="723" ht="30" customHeight="1" x14ac:dyDescent="0.25"/>
    <row r="724" ht="30" customHeight="1" x14ac:dyDescent="0.25"/>
    <row r="725" ht="30" customHeight="1" x14ac:dyDescent="0.25"/>
    <row r="726" ht="30" customHeight="1" x14ac:dyDescent="0.25"/>
    <row r="727" ht="30" customHeight="1" x14ac:dyDescent="0.25"/>
    <row r="728" ht="30" customHeight="1" x14ac:dyDescent="0.25"/>
    <row r="729" ht="30" customHeight="1" x14ac:dyDescent="0.25"/>
    <row r="730" ht="30" customHeight="1" x14ac:dyDescent="0.25"/>
    <row r="731" ht="30" customHeight="1" x14ac:dyDescent="0.25"/>
    <row r="732" ht="30" customHeight="1" x14ac:dyDescent="0.25"/>
    <row r="733" ht="30" customHeight="1" x14ac:dyDescent="0.25"/>
    <row r="734" ht="30" customHeight="1" x14ac:dyDescent="0.25"/>
    <row r="735" ht="30" customHeight="1" x14ac:dyDescent="0.25"/>
    <row r="736" ht="30" customHeight="1" x14ac:dyDescent="0.25"/>
    <row r="737" ht="30" customHeight="1" x14ac:dyDescent="0.25"/>
    <row r="738" ht="30" customHeight="1" x14ac:dyDescent="0.25"/>
    <row r="739" ht="30" customHeight="1" x14ac:dyDescent="0.25"/>
    <row r="740" ht="30" customHeight="1" x14ac:dyDescent="0.25"/>
    <row r="741" ht="30" customHeight="1" x14ac:dyDescent="0.25"/>
    <row r="742" ht="30" customHeight="1" x14ac:dyDescent="0.25"/>
    <row r="743" ht="30" customHeight="1" x14ac:dyDescent="0.25"/>
    <row r="744" ht="30" customHeight="1" x14ac:dyDescent="0.25"/>
    <row r="745" ht="30" customHeight="1" x14ac:dyDescent="0.25"/>
    <row r="746" ht="30" customHeight="1" x14ac:dyDescent="0.25"/>
    <row r="747" ht="30" customHeight="1" x14ac:dyDescent="0.25"/>
    <row r="748" ht="30" customHeight="1" x14ac:dyDescent="0.25"/>
    <row r="749" ht="30" customHeight="1" x14ac:dyDescent="0.25"/>
    <row r="750" ht="30" customHeight="1" x14ac:dyDescent="0.25"/>
    <row r="751" ht="30" customHeight="1" x14ac:dyDescent="0.25"/>
    <row r="752" ht="30" customHeight="1" x14ac:dyDescent="0.25"/>
    <row r="753" ht="30" customHeight="1" x14ac:dyDescent="0.25"/>
    <row r="754" ht="30" customHeight="1" x14ac:dyDescent="0.25"/>
    <row r="755" ht="30" customHeight="1" x14ac:dyDescent="0.25"/>
    <row r="756" ht="30" customHeight="1" x14ac:dyDescent="0.25"/>
    <row r="757" ht="30" customHeight="1" x14ac:dyDescent="0.25"/>
    <row r="758" ht="30" customHeight="1" x14ac:dyDescent="0.25"/>
    <row r="759" ht="30" customHeight="1" x14ac:dyDescent="0.25"/>
    <row r="760" ht="30" customHeight="1" x14ac:dyDescent="0.25"/>
    <row r="761" ht="30" customHeight="1" x14ac:dyDescent="0.25"/>
    <row r="762" ht="30" customHeight="1" x14ac:dyDescent="0.25"/>
    <row r="763" ht="30" customHeight="1" x14ac:dyDescent="0.25"/>
    <row r="764" ht="30" customHeight="1" x14ac:dyDescent="0.25"/>
    <row r="765" ht="30" customHeight="1" x14ac:dyDescent="0.25"/>
    <row r="766" ht="30" customHeight="1" x14ac:dyDescent="0.25"/>
    <row r="767" ht="30" customHeight="1" x14ac:dyDescent="0.25"/>
    <row r="768" ht="30" customHeight="1" x14ac:dyDescent="0.25"/>
    <row r="769" ht="30" customHeight="1" x14ac:dyDescent="0.25"/>
    <row r="770" ht="30" customHeight="1" x14ac:dyDescent="0.25"/>
    <row r="771" ht="30" customHeight="1" x14ac:dyDescent="0.25"/>
    <row r="772" ht="30" customHeight="1" x14ac:dyDescent="0.25"/>
    <row r="773" ht="30" customHeight="1" x14ac:dyDescent="0.25"/>
    <row r="774" ht="30" customHeight="1" x14ac:dyDescent="0.25"/>
    <row r="775" ht="30" customHeight="1" x14ac:dyDescent="0.25"/>
    <row r="776" ht="30" customHeight="1" x14ac:dyDescent="0.25"/>
    <row r="777" ht="30" customHeight="1" x14ac:dyDescent="0.25"/>
    <row r="778" ht="30" customHeight="1" x14ac:dyDescent="0.25"/>
    <row r="779" ht="30" customHeight="1" x14ac:dyDescent="0.25"/>
    <row r="780" ht="30" customHeight="1" x14ac:dyDescent="0.25"/>
    <row r="781" ht="30" customHeight="1" x14ac:dyDescent="0.25"/>
    <row r="782" ht="30" customHeight="1" x14ac:dyDescent="0.25"/>
    <row r="783" ht="30" customHeight="1" x14ac:dyDescent="0.25"/>
    <row r="784" ht="30" customHeight="1" x14ac:dyDescent="0.25"/>
    <row r="785" ht="30" customHeight="1" x14ac:dyDescent="0.25"/>
    <row r="786" ht="30" customHeight="1" x14ac:dyDescent="0.25"/>
    <row r="787" ht="30" customHeight="1" x14ac:dyDescent="0.25"/>
    <row r="788" ht="30" customHeight="1" x14ac:dyDescent="0.25"/>
    <row r="789" ht="30" customHeight="1" x14ac:dyDescent="0.25"/>
    <row r="790" ht="30" customHeight="1" x14ac:dyDescent="0.25"/>
    <row r="791" ht="30" customHeight="1" x14ac:dyDescent="0.25"/>
    <row r="792" ht="30" customHeight="1" x14ac:dyDescent="0.25"/>
    <row r="793" ht="30" customHeight="1" x14ac:dyDescent="0.25"/>
    <row r="794" ht="30" customHeight="1" x14ac:dyDescent="0.25"/>
    <row r="795" ht="30" customHeight="1" x14ac:dyDescent="0.25"/>
    <row r="796" ht="30" customHeight="1" x14ac:dyDescent="0.25"/>
    <row r="797" ht="30" customHeight="1" x14ac:dyDescent="0.25"/>
    <row r="798" ht="30" customHeight="1" x14ac:dyDescent="0.25"/>
    <row r="799" ht="30" customHeight="1" x14ac:dyDescent="0.25"/>
    <row r="800" ht="30" customHeight="1" x14ac:dyDescent="0.25"/>
    <row r="801" ht="30" customHeight="1" x14ac:dyDescent="0.25"/>
    <row r="802" ht="30" customHeight="1" x14ac:dyDescent="0.25"/>
    <row r="803" ht="30" customHeight="1" x14ac:dyDescent="0.25"/>
    <row r="804" ht="30" customHeight="1" x14ac:dyDescent="0.25"/>
    <row r="805" ht="30" customHeight="1" x14ac:dyDescent="0.25"/>
    <row r="806" ht="30" customHeight="1" x14ac:dyDescent="0.25"/>
    <row r="807" ht="30" customHeight="1" x14ac:dyDescent="0.25"/>
    <row r="808" ht="30" customHeight="1" x14ac:dyDescent="0.25"/>
    <row r="809" ht="30" customHeight="1" x14ac:dyDescent="0.25"/>
    <row r="810" ht="30" customHeight="1" x14ac:dyDescent="0.25"/>
    <row r="811" ht="30" customHeight="1" x14ac:dyDescent="0.25"/>
    <row r="812" ht="30" customHeight="1" x14ac:dyDescent="0.25"/>
    <row r="813" ht="30" customHeight="1" x14ac:dyDescent="0.25"/>
    <row r="814" ht="30" customHeight="1" x14ac:dyDescent="0.25"/>
    <row r="815" ht="30" customHeight="1" x14ac:dyDescent="0.25"/>
    <row r="816" ht="30" customHeight="1" x14ac:dyDescent="0.25"/>
    <row r="817" ht="30" customHeight="1" x14ac:dyDescent="0.25"/>
    <row r="818" ht="30" customHeight="1" x14ac:dyDescent="0.25"/>
    <row r="819" ht="30" customHeight="1" x14ac:dyDescent="0.25"/>
    <row r="820" ht="30" customHeight="1" x14ac:dyDescent="0.25"/>
    <row r="821" ht="30" customHeight="1" x14ac:dyDescent="0.25"/>
    <row r="822" ht="30" customHeight="1" x14ac:dyDescent="0.25"/>
    <row r="823" ht="30" customHeight="1" x14ac:dyDescent="0.25"/>
    <row r="824" ht="30" customHeight="1" x14ac:dyDescent="0.25"/>
    <row r="825" ht="30" customHeight="1" x14ac:dyDescent="0.25"/>
    <row r="826" ht="30" customHeight="1" x14ac:dyDescent="0.25"/>
    <row r="827" ht="30" customHeight="1" x14ac:dyDescent="0.25"/>
    <row r="828" ht="30" customHeight="1" x14ac:dyDescent="0.25"/>
    <row r="829" ht="30" customHeight="1" x14ac:dyDescent="0.25"/>
    <row r="830" ht="30" customHeight="1" x14ac:dyDescent="0.25"/>
    <row r="831" ht="30" customHeight="1" x14ac:dyDescent="0.25"/>
    <row r="832" ht="30" customHeight="1" x14ac:dyDescent="0.25"/>
    <row r="833" ht="30" customHeight="1" x14ac:dyDescent="0.25"/>
    <row r="834" ht="30" customHeight="1" x14ac:dyDescent="0.25"/>
    <row r="835" ht="30" customHeight="1" x14ac:dyDescent="0.25"/>
    <row r="836" ht="30" customHeight="1" x14ac:dyDescent="0.25"/>
    <row r="837" ht="30" customHeight="1" x14ac:dyDescent="0.25"/>
    <row r="838" ht="30" customHeight="1" x14ac:dyDescent="0.25"/>
    <row r="839" ht="30" customHeight="1" x14ac:dyDescent="0.25"/>
    <row r="840" ht="30" customHeight="1" x14ac:dyDescent="0.25"/>
    <row r="841" ht="30" customHeight="1" x14ac:dyDescent="0.25"/>
    <row r="842" ht="30" customHeight="1" x14ac:dyDescent="0.25"/>
    <row r="843" ht="30" customHeight="1" x14ac:dyDescent="0.25"/>
    <row r="844" ht="30" customHeight="1" x14ac:dyDescent="0.25"/>
    <row r="845" ht="30" customHeight="1" x14ac:dyDescent="0.25"/>
    <row r="846" ht="30" customHeight="1" x14ac:dyDescent="0.25"/>
    <row r="847" ht="30" customHeight="1" x14ac:dyDescent="0.25"/>
    <row r="848" ht="30" customHeight="1" x14ac:dyDescent="0.25"/>
    <row r="849" ht="30" customHeight="1" x14ac:dyDescent="0.25"/>
    <row r="850" ht="30" customHeight="1" x14ac:dyDescent="0.25"/>
    <row r="851" ht="30" customHeight="1" x14ac:dyDescent="0.25"/>
    <row r="852" ht="30" customHeight="1" x14ac:dyDescent="0.25"/>
    <row r="853" ht="30" customHeight="1" x14ac:dyDescent="0.25"/>
    <row r="854" ht="30" customHeight="1" x14ac:dyDescent="0.25"/>
    <row r="855" ht="30" customHeight="1" x14ac:dyDescent="0.25"/>
    <row r="856" ht="30" customHeight="1" x14ac:dyDescent="0.25"/>
    <row r="857" ht="30" customHeight="1" x14ac:dyDescent="0.25"/>
    <row r="858" ht="30" customHeight="1" x14ac:dyDescent="0.25"/>
    <row r="859" ht="30" customHeight="1" x14ac:dyDescent="0.25"/>
    <row r="860" ht="30" customHeight="1" x14ac:dyDescent="0.25"/>
    <row r="861" ht="30" customHeight="1" x14ac:dyDescent="0.25"/>
    <row r="862" ht="30" customHeight="1" x14ac:dyDescent="0.25"/>
    <row r="863" ht="30" customHeight="1" x14ac:dyDescent="0.25"/>
    <row r="864" ht="30" customHeight="1" x14ac:dyDescent="0.25"/>
    <row r="865" ht="30" customHeight="1" x14ac:dyDescent="0.25"/>
    <row r="866" ht="30" customHeight="1" x14ac:dyDescent="0.25"/>
    <row r="867" ht="30" customHeight="1" x14ac:dyDescent="0.25"/>
    <row r="868" ht="30" customHeight="1" x14ac:dyDescent="0.25"/>
    <row r="869" ht="30" customHeight="1" x14ac:dyDescent="0.25"/>
    <row r="870" ht="30" customHeight="1" x14ac:dyDescent="0.25"/>
    <row r="871" ht="30" customHeight="1" x14ac:dyDescent="0.25"/>
    <row r="872" ht="30" customHeight="1" x14ac:dyDescent="0.25"/>
    <row r="873" ht="30" customHeight="1" x14ac:dyDescent="0.25"/>
    <row r="874" ht="30" customHeight="1" x14ac:dyDescent="0.25"/>
    <row r="875" ht="30" customHeight="1" x14ac:dyDescent="0.25"/>
    <row r="876" ht="30" customHeight="1" x14ac:dyDescent="0.25"/>
    <row r="877" ht="30" customHeight="1" x14ac:dyDescent="0.25"/>
    <row r="878" ht="30" customHeight="1" x14ac:dyDescent="0.25"/>
    <row r="879" ht="30" customHeight="1" x14ac:dyDescent="0.25"/>
    <row r="880" ht="30" customHeight="1" x14ac:dyDescent="0.25"/>
    <row r="881" ht="30" customHeight="1" x14ac:dyDescent="0.25"/>
    <row r="882" ht="30" customHeight="1" x14ac:dyDescent="0.25"/>
    <row r="883" ht="30" customHeight="1" x14ac:dyDescent="0.25"/>
    <row r="884" ht="30" customHeight="1" x14ac:dyDescent="0.25"/>
    <row r="885" ht="30" customHeight="1" x14ac:dyDescent="0.25"/>
    <row r="886" ht="30" customHeight="1" x14ac:dyDescent="0.25"/>
    <row r="887" ht="30" customHeight="1" x14ac:dyDescent="0.25"/>
    <row r="888" ht="30" customHeight="1" x14ac:dyDescent="0.25"/>
    <row r="889" ht="30" customHeight="1" x14ac:dyDescent="0.25"/>
    <row r="890" ht="30" customHeight="1" x14ac:dyDescent="0.25"/>
    <row r="891" ht="30" customHeight="1" x14ac:dyDescent="0.25"/>
    <row r="892" ht="30" customHeight="1" x14ac:dyDescent="0.25"/>
    <row r="893" ht="30" customHeight="1" x14ac:dyDescent="0.25"/>
    <row r="894" ht="30" customHeight="1" x14ac:dyDescent="0.25"/>
    <row r="895" ht="30" customHeight="1" x14ac:dyDescent="0.25"/>
    <row r="896" ht="30" customHeight="1" x14ac:dyDescent="0.25"/>
    <row r="897" ht="30" customHeight="1" x14ac:dyDescent="0.25"/>
    <row r="898" ht="30" customHeight="1" x14ac:dyDescent="0.25"/>
    <row r="899" ht="30" customHeight="1" x14ac:dyDescent="0.25"/>
    <row r="900" ht="30" customHeight="1" x14ac:dyDescent="0.25"/>
    <row r="901" ht="30" customHeight="1" x14ac:dyDescent="0.25"/>
    <row r="902" ht="30" customHeight="1" x14ac:dyDescent="0.25"/>
    <row r="903" ht="30" customHeight="1" x14ac:dyDescent="0.25"/>
    <row r="904" ht="30" customHeight="1" x14ac:dyDescent="0.25"/>
    <row r="905" ht="30" customHeight="1" x14ac:dyDescent="0.25"/>
    <row r="906" ht="30" customHeight="1" x14ac:dyDescent="0.25"/>
    <row r="907" ht="30" customHeight="1" x14ac:dyDescent="0.25"/>
    <row r="908" ht="30" customHeight="1" x14ac:dyDescent="0.25"/>
    <row r="909" ht="30" customHeight="1" x14ac:dyDescent="0.25"/>
    <row r="910" ht="30" customHeight="1" x14ac:dyDescent="0.25"/>
    <row r="911" ht="30" customHeight="1" x14ac:dyDescent="0.25"/>
    <row r="912" ht="30" customHeight="1" x14ac:dyDescent="0.25"/>
    <row r="913" ht="30" customHeight="1" x14ac:dyDescent="0.25"/>
    <row r="914" ht="30" customHeight="1" x14ac:dyDescent="0.25"/>
    <row r="915" ht="30" customHeight="1" x14ac:dyDescent="0.25"/>
    <row r="916" ht="30" customHeight="1" x14ac:dyDescent="0.25"/>
    <row r="917" ht="30" customHeight="1" x14ac:dyDescent="0.25"/>
    <row r="918" ht="30" customHeight="1" x14ac:dyDescent="0.25"/>
    <row r="919" ht="30" customHeight="1" x14ac:dyDescent="0.25"/>
    <row r="920" ht="30" customHeight="1" x14ac:dyDescent="0.25"/>
    <row r="921" ht="30" customHeight="1" x14ac:dyDescent="0.25"/>
    <row r="922" ht="30" customHeight="1" x14ac:dyDescent="0.25"/>
    <row r="923" ht="30" customHeight="1" x14ac:dyDescent="0.25"/>
    <row r="924" ht="30" customHeight="1" x14ac:dyDescent="0.25"/>
    <row r="925" ht="30" customHeight="1" x14ac:dyDescent="0.25"/>
    <row r="926" ht="30" customHeight="1" x14ac:dyDescent="0.25"/>
    <row r="927" ht="30" customHeight="1" x14ac:dyDescent="0.25"/>
    <row r="928" ht="30" customHeight="1" x14ac:dyDescent="0.25"/>
    <row r="929" ht="30" customHeight="1" x14ac:dyDescent="0.25"/>
    <row r="930" ht="30" customHeight="1" x14ac:dyDescent="0.25"/>
    <row r="931" ht="30" customHeight="1" x14ac:dyDescent="0.25"/>
    <row r="932" ht="30" customHeight="1" x14ac:dyDescent="0.25"/>
    <row r="933" ht="30" customHeight="1" x14ac:dyDescent="0.25"/>
    <row r="934" ht="30" customHeight="1" x14ac:dyDescent="0.25"/>
    <row r="935" ht="30" customHeight="1" x14ac:dyDescent="0.25"/>
    <row r="936" ht="30" customHeight="1" x14ac:dyDescent="0.25"/>
    <row r="937" ht="30" customHeight="1" x14ac:dyDescent="0.25"/>
    <row r="938" ht="30" customHeight="1" x14ac:dyDescent="0.25"/>
    <row r="939" ht="30" customHeight="1" x14ac:dyDescent="0.25"/>
    <row r="940" ht="30" customHeight="1" x14ac:dyDescent="0.25"/>
    <row r="941" ht="30" customHeight="1" x14ac:dyDescent="0.25"/>
    <row r="942" ht="30" customHeight="1" x14ac:dyDescent="0.25"/>
    <row r="943" ht="30" customHeight="1" x14ac:dyDescent="0.25"/>
    <row r="944" ht="30" customHeight="1" x14ac:dyDescent="0.25"/>
    <row r="945" ht="30" customHeight="1" x14ac:dyDescent="0.25"/>
    <row r="946" ht="30" customHeight="1" x14ac:dyDescent="0.25"/>
    <row r="947" ht="30" customHeight="1" x14ac:dyDescent="0.25"/>
    <row r="948" ht="30" customHeight="1" x14ac:dyDescent="0.25"/>
    <row r="949" ht="30" customHeight="1" x14ac:dyDescent="0.25"/>
    <row r="950" ht="30" customHeight="1" x14ac:dyDescent="0.25"/>
    <row r="951" ht="30" customHeight="1" x14ac:dyDescent="0.25"/>
    <row r="952" ht="30" customHeight="1" x14ac:dyDescent="0.25"/>
    <row r="953" ht="30" customHeight="1" x14ac:dyDescent="0.25"/>
    <row r="954" ht="30" customHeight="1" x14ac:dyDescent="0.25"/>
    <row r="955" ht="30" customHeight="1" x14ac:dyDescent="0.25"/>
    <row r="956" ht="30" customHeight="1" x14ac:dyDescent="0.25"/>
    <row r="957" ht="30" customHeight="1" x14ac:dyDescent="0.25"/>
    <row r="958" ht="30" customHeight="1" x14ac:dyDescent="0.25"/>
    <row r="959" ht="30" customHeight="1" x14ac:dyDescent="0.25"/>
    <row r="960" ht="30" customHeight="1" x14ac:dyDescent="0.25"/>
    <row r="961" ht="30" customHeight="1" x14ac:dyDescent="0.25"/>
    <row r="962" ht="30" customHeight="1" x14ac:dyDescent="0.25"/>
    <row r="963" ht="30" customHeight="1" x14ac:dyDescent="0.25"/>
    <row r="964" ht="30" customHeight="1" x14ac:dyDescent="0.25"/>
    <row r="965" ht="30" customHeight="1" x14ac:dyDescent="0.25"/>
    <row r="966" ht="30" customHeight="1" x14ac:dyDescent="0.25"/>
    <row r="967" ht="30" customHeight="1" x14ac:dyDescent="0.25"/>
    <row r="968" ht="30" customHeight="1" x14ac:dyDescent="0.25"/>
    <row r="969" ht="30" customHeight="1" x14ac:dyDescent="0.25"/>
    <row r="970" ht="30" customHeight="1" x14ac:dyDescent="0.25"/>
    <row r="971" ht="30" customHeight="1" x14ac:dyDescent="0.25"/>
    <row r="972" ht="30" customHeight="1" x14ac:dyDescent="0.25"/>
    <row r="973" ht="30" customHeight="1" x14ac:dyDescent="0.25"/>
    <row r="974" ht="30" customHeight="1" x14ac:dyDescent="0.25"/>
    <row r="975" ht="30" customHeight="1" x14ac:dyDescent="0.25"/>
    <row r="976" ht="30" customHeight="1" x14ac:dyDescent="0.25"/>
    <row r="977" ht="30" customHeight="1" x14ac:dyDescent="0.25"/>
    <row r="978" ht="30" customHeight="1" x14ac:dyDescent="0.25"/>
    <row r="979" ht="30" customHeight="1" x14ac:dyDescent="0.25"/>
    <row r="980" ht="30" customHeight="1" x14ac:dyDescent="0.25"/>
    <row r="981" ht="30" customHeight="1" x14ac:dyDescent="0.25"/>
    <row r="982" ht="30" customHeight="1" x14ac:dyDescent="0.25"/>
    <row r="983" ht="30" customHeight="1" x14ac:dyDescent="0.25"/>
    <row r="984" ht="30" customHeight="1" x14ac:dyDescent="0.25"/>
    <row r="985" ht="30" customHeight="1" x14ac:dyDescent="0.25"/>
    <row r="986" ht="30" customHeight="1" x14ac:dyDescent="0.25"/>
    <row r="987" ht="30" customHeight="1" x14ac:dyDescent="0.25"/>
    <row r="988" ht="30" customHeight="1" x14ac:dyDescent="0.25"/>
    <row r="989" ht="30" customHeight="1" x14ac:dyDescent="0.25"/>
    <row r="990" ht="30" customHeight="1" x14ac:dyDescent="0.25"/>
    <row r="991" ht="30" customHeight="1" x14ac:dyDescent="0.25"/>
    <row r="992" ht="30" customHeight="1" x14ac:dyDescent="0.25"/>
    <row r="993" ht="30" customHeight="1" x14ac:dyDescent="0.25"/>
    <row r="994" ht="30" customHeight="1" x14ac:dyDescent="0.25"/>
  </sheetData>
  <sheetProtection algorithmName="SHA-512" hashValue="vrqKDyY2kOeELRJ9QfcIQd4Bi/49aWzXREH/tSFfD57kdly/b2/sOVMYhHq1uk2ZbTbXhymg2NIXV8YgqQdd4Q==" saltValue="FlL3yMbZRvWPBTt2OV3oKg==" spinCount="100000" sheet="1" objects="1" scenarios="1"/>
  <mergeCells count="6">
    <mergeCell ref="F66:L66"/>
    <mergeCell ref="N66:T66"/>
    <mergeCell ref="F76:L76"/>
    <mergeCell ref="N76:T76"/>
    <mergeCell ref="A1:I2"/>
    <mergeCell ref="A4:I4"/>
  </mergeCells>
  <dataValidations count="1">
    <dataValidation type="list" allowBlank="1" showErrorMessage="1" sqref="B43:B47 B54:B65 B50:B51 B35:B40 B22:B32" xr:uid="{C3995A00-D917-4B9B-8189-F43789DBCCC6}">
      <formula1>$O$6:$O$20</formula1>
    </dataValidation>
  </dataValidation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3E8E1-7542-480C-B203-A046DA0B14B7}">
  <dimension ref="A1:N994"/>
  <sheetViews>
    <sheetView zoomScale="70" zoomScaleNormal="70" workbookViewId="0">
      <selection activeCell="L79" sqref="L79"/>
    </sheetView>
  </sheetViews>
  <sheetFormatPr defaultColWidth="14.44140625" defaultRowHeight="15" customHeight="1" x14ac:dyDescent="0.25"/>
  <cols>
    <col min="1" max="1" width="83.109375" style="13" customWidth="1"/>
    <col min="2" max="2" width="24.33203125" style="13" bestFit="1" customWidth="1"/>
    <col min="3" max="3" width="27" style="13" customWidth="1"/>
    <col min="4" max="4" width="19.109375" style="13" bestFit="1" customWidth="1"/>
    <col min="5" max="5" width="15.33203125" style="13" customWidth="1"/>
    <col min="6" max="7" width="22" style="13" customWidth="1"/>
    <col min="8" max="8" width="29.6640625" style="13" bestFit="1" customWidth="1"/>
    <col min="9" max="11" width="22" style="13" customWidth="1"/>
    <col min="12" max="12" width="14.33203125" style="13" customWidth="1"/>
    <col min="13" max="13" width="29.6640625" style="13" customWidth="1"/>
    <col min="14" max="14" width="20.33203125" style="13" customWidth="1"/>
    <col min="15" max="26" width="8.6640625" style="13" customWidth="1"/>
    <col min="27" max="16384" width="14.44140625" style="13"/>
  </cols>
  <sheetData>
    <row r="1" spans="1:14" ht="15" customHeight="1" x14ac:dyDescent="0.25">
      <c r="A1" s="179" t="s">
        <v>128</v>
      </c>
      <c r="B1" s="180"/>
      <c r="C1" s="180"/>
      <c r="D1" s="180"/>
      <c r="E1" s="180"/>
      <c r="F1" s="180"/>
      <c r="G1" s="180"/>
      <c r="H1" s="180"/>
      <c r="I1" s="181"/>
    </row>
    <row r="2" spans="1:14" ht="15" customHeight="1" x14ac:dyDescent="0.25">
      <c r="A2" s="179"/>
      <c r="B2" s="180"/>
      <c r="C2" s="180"/>
      <c r="D2" s="180"/>
      <c r="E2" s="180"/>
      <c r="F2" s="180"/>
      <c r="G2" s="180"/>
      <c r="H2" s="180"/>
      <c r="I2" s="181"/>
    </row>
    <row r="3" spans="1:14" ht="15" customHeight="1" x14ac:dyDescent="0.25">
      <c r="A3" s="10"/>
      <c r="B3" s="10"/>
      <c r="C3" s="10"/>
      <c r="D3" s="10"/>
      <c r="E3" s="10"/>
      <c r="F3" s="10"/>
      <c r="G3" s="10"/>
      <c r="H3" s="10"/>
      <c r="I3" s="10"/>
    </row>
    <row r="4" spans="1:14" ht="30" customHeight="1" thickBot="1" x14ac:dyDescent="0.3">
      <c r="A4" s="182" t="s">
        <v>140</v>
      </c>
      <c r="B4" s="183"/>
      <c r="C4" s="183"/>
      <c r="D4" s="183"/>
      <c r="E4" s="183"/>
      <c r="F4" s="183"/>
      <c r="G4" s="183"/>
      <c r="H4" s="183"/>
      <c r="I4" s="184"/>
      <c r="J4" s="15"/>
      <c r="K4" s="14"/>
    </row>
    <row r="5" spans="1:14" ht="45" customHeight="1" thickBot="1" x14ac:dyDescent="0.3">
      <c r="A5" s="16" t="s">
        <v>0</v>
      </c>
      <c r="B5" s="17" t="s">
        <v>124</v>
      </c>
      <c r="C5" s="17" t="s">
        <v>125</v>
      </c>
      <c r="D5" s="17" t="s">
        <v>126</v>
      </c>
      <c r="E5" s="17" t="s">
        <v>127</v>
      </c>
      <c r="F5" s="18" t="s">
        <v>1</v>
      </c>
      <c r="G5" s="18" t="s">
        <v>2</v>
      </c>
      <c r="H5" s="18" t="s">
        <v>3</v>
      </c>
      <c r="J5" s="19"/>
      <c r="K5" s="20"/>
      <c r="M5" s="54" t="s">
        <v>4</v>
      </c>
      <c r="N5" s="55" t="s">
        <v>5</v>
      </c>
    </row>
    <row r="6" spans="1:14" ht="30" customHeight="1" thickBot="1" x14ac:dyDescent="0.3">
      <c r="A6" s="21" t="s">
        <v>6</v>
      </c>
      <c r="B6" s="22">
        <v>156</v>
      </c>
      <c r="C6" s="22">
        <v>513</v>
      </c>
      <c r="D6" s="22">
        <v>432.72</v>
      </c>
      <c r="E6" s="30">
        <f>515</f>
        <v>515</v>
      </c>
      <c r="F6" s="23">
        <f>SUM(B6:E6)</f>
        <v>1616.72</v>
      </c>
      <c r="G6" s="24">
        <f>+SUM(F22:F32)</f>
        <v>2.1804000000000001</v>
      </c>
      <c r="H6" s="24">
        <f>G6*F6</f>
        <v>3525.0962880000002</v>
      </c>
      <c r="J6" s="25"/>
      <c r="K6" s="26"/>
      <c r="M6" s="62" t="s">
        <v>7</v>
      </c>
      <c r="N6" s="63">
        <f>22*2</f>
        <v>44</v>
      </c>
    </row>
    <row r="7" spans="1:14" ht="30" customHeight="1" thickBot="1" x14ac:dyDescent="0.3">
      <c r="A7" s="21" t="s">
        <v>8</v>
      </c>
      <c r="B7" s="22">
        <v>25</v>
      </c>
      <c r="C7" s="22">
        <v>7</v>
      </c>
      <c r="D7" s="22">
        <v>134.47</v>
      </c>
      <c r="E7" s="22">
        <v>0</v>
      </c>
      <c r="F7" s="23">
        <f>SUM(B7:E7)</f>
        <v>166.47</v>
      </c>
      <c r="G7" s="24">
        <f>+SUM(F54:F64)</f>
        <v>4.5927999999999987</v>
      </c>
      <c r="H7" s="24">
        <f t="shared" ref="H7:H9" si="0">G7*F7</f>
        <v>764.56341599999973</v>
      </c>
      <c r="J7" s="27"/>
      <c r="K7" s="28"/>
      <c r="M7" s="62" t="s">
        <v>9</v>
      </c>
      <c r="N7" s="63">
        <f>22*3</f>
        <v>66</v>
      </c>
    </row>
    <row r="8" spans="1:14" ht="30" customHeight="1" thickBot="1" x14ac:dyDescent="0.3">
      <c r="A8" s="21" t="s">
        <v>10</v>
      </c>
      <c r="B8" s="22">
        <v>163</v>
      </c>
      <c r="C8" s="22">
        <v>106</v>
      </c>
      <c r="D8" s="22">
        <v>248.77</v>
      </c>
      <c r="E8" s="22">
        <v>360</v>
      </c>
      <c r="F8" s="23">
        <f>SUM(B8:E8)</f>
        <v>877.77</v>
      </c>
      <c r="G8" s="24">
        <f>SUM(F35:F40)</f>
        <v>0.41966666666666669</v>
      </c>
      <c r="H8" s="24">
        <f t="shared" si="0"/>
        <v>368.37081000000001</v>
      </c>
      <c r="J8" s="14"/>
      <c r="K8" s="14"/>
      <c r="M8" s="62" t="s">
        <v>11</v>
      </c>
      <c r="N8" s="63">
        <v>22</v>
      </c>
    </row>
    <row r="9" spans="1:14" ht="30" customHeight="1" thickBot="1" x14ac:dyDescent="0.3">
      <c r="A9" s="21" t="s">
        <v>12</v>
      </c>
      <c r="B9" s="22">
        <v>340</v>
      </c>
      <c r="C9" s="22">
        <v>13</v>
      </c>
      <c r="D9" s="22">
        <v>200</v>
      </c>
      <c r="E9" s="22">
        <v>0</v>
      </c>
      <c r="F9" s="23">
        <f>SUM(B9:E9)</f>
        <v>553</v>
      </c>
      <c r="G9" s="24">
        <f>+SUM(F43:F47)</f>
        <v>0.38490000000000002</v>
      </c>
      <c r="H9" s="24">
        <f t="shared" si="0"/>
        <v>212.84970000000001</v>
      </c>
      <c r="J9" s="14"/>
      <c r="K9" s="14"/>
      <c r="M9" s="62" t="s">
        <v>13</v>
      </c>
      <c r="N9" s="63">
        <v>4</v>
      </c>
    </row>
    <row r="10" spans="1:14" ht="30" customHeight="1" thickBot="1" x14ac:dyDescent="0.3">
      <c r="A10" s="29" t="s">
        <v>14</v>
      </c>
      <c r="B10" s="22">
        <v>11</v>
      </c>
      <c r="C10" s="22">
        <v>37</v>
      </c>
      <c r="D10" s="22">
        <v>20.010000000000002</v>
      </c>
      <c r="E10" s="22">
        <v>35</v>
      </c>
      <c r="F10" s="23">
        <f>SUM(B10:E10)</f>
        <v>103.01</v>
      </c>
      <c r="G10" s="31">
        <f>+SUM(F50:F51)</f>
        <v>9.8439999999999994</v>
      </c>
      <c r="H10" s="31">
        <f>G10*F10</f>
        <v>1014.03044</v>
      </c>
      <c r="J10" s="32"/>
      <c r="K10" s="11"/>
      <c r="M10" s="62" t="s">
        <v>15</v>
      </c>
      <c r="N10" s="63">
        <v>9</v>
      </c>
    </row>
    <row r="11" spans="1:14" ht="29.4" customHeight="1" thickBot="1" x14ac:dyDescent="0.3">
      <c r="A11" s="29" t="s">
        <v>16</v>
      </c>
      <c r="E11" s="131"/>
      <c r="F11" s="34"/>
      <c r="G11" s="35"/>
      <c r="H11" s="31">
        <f>+SUM(D68:D74)/12</f>
        <v>1924.7549999999999</v>
      </c>
      <c r="J11" s="14"/>
      <c r="K11" s="11"/>
      <c r="M11" s="62" t="s">
        <v>17</v>
      </c>
      <c r="N11" s="63">
        <v>13</v>
      </c>
    </row>
    <row r="12" spans="1:14" ht="30" customHeight="1" thickBot="1" x14ac:dyDescent="0.3">
      <c r="A12" s="29" t="s">
        <v>18</v>
      </c>
      <c r="E12" s="131"/>
      <c r="F12" s="36"/>
      <c r="G12" s="37"/>
      <c r="H12" s="31">
        <f>+SUM(D78:D82)/12</f>
        <v>304.50420666666668</v>
      </c>
      <c r="J12" s="14"/>
      <c r="K12" s="11"/>
      <c r="M12" s="62" t="s">
        <v>19</v>
      </c>
      <c r="N12" s="63">
        <v>17</v>
      </c>
    </row>
    <row r="13" spans="1:14" ht="30" customHeight="1" thickBot="1" x14ac:dyDescent="0.3">
      <c r="A13" s="38" t="s">
        <v>20</v>
      </c>
      <c r="E13" s="131"/>
      <c r="F13" s="36"/>
      <c r="G13" s="37"/>
      <c r="H13" s="39">
        <f>E85</f>
        <v>2226.4</v>
      </c>
      <c r="M13" s="62" t="s">
        <v>21</v>
      </c>
      <c r="N13" s="63">
        <v>22</v>
      </c>
    </row>
    <row r="14" spans="1:14" ht="30" customHeight="1" thickBot="1" x14ac:dyDescent="0.3">
      <c r="E14" s="46"/>
      <c r="F14" s="40"/>
      <c r="G14" s="41" t="s">
        <v>22</v>
      </c>
      <c r="H14" s="42">
        <f>SUM(H6:H13)</f>
        <v>10340.569860666667</v>
      </c>
      <c r="M14" s="62" t="s">
        <v>23</v>
      </c>
      <c r="N14" s="63">
        <v>26</v>
      </c>
    </row>
    <row r="15" spans="1:14" ht="45" customHeight="1" thickBot="1" x14ac:dyDescent="0.3">
      <c r="E15" s="46"/>
      <c r="G15" s="43" t="s">
        <v>24</v>
      </c>
      <c r="H15" s="44">
        <v>48</v>
      </c>
      <c r="I15" s="124"/>
      <c r="J15" s="125"/>
      <c r="M15" s="62" t="s">
        <v>25</v>
      </c>
      <c r="N15" s="63">
        <v>2</v>
      </c>
    </row>
    <row r="16" spans="1:14" ht="72" customHeight="1" thickBot="1" x14ac:dyDescent="0.3">
      <c r="E16" s="46"/>
      <c r="G16" s="43" t="s">
        <v>91</v>
      </c>
      <c r="H16" s="45">
        <f>+H15*H14</f>
        <v>496347.35331199999</v>
      </c>
      <c r="I16" s="126"/>
      <c r="J16" s="127"/>
      <c r="M16" s="62" t="s">
        <v>26</v>
      </c>
      <c r="N16" s="63">
        <v>1</v>
      </c>
    </row>
    <row r="17" spans="1:14" ht="70.95" customHeight="1" x14ac:dyDescent="0.25">
      <c r="E17" s="46"/>
      <c r="H17" s="47"/>
      <c r="I17" s="129"/>
      <c r="J17" s="48"/>
      <c r="K17" s="48"/>
      <c r="M17" s="62" t="s">
        <v>27</v>
      </c>
      <c r="N17" s="71">
        <f>1/3</f>
        <v>0.33333333333333331</v>
      </c>
    </row>
    <row r="18" spans="1:14" ht="80.400000000000006" customHeight="1" x14ac:dyDescent="0.25">
      <c r="E18" s="185"/>
      <c r="F18" s="185"/>
      <c r="G18" s="185"/>
      <c r="H18" s="82"/>
      <c r="I18" s="15"/>
      <c r="J18" s="49"/>
      <c r="K18" s="49"/>
      <c r="M18" s="73" t="s">
        <v>28</v>
      </c>
      <c r="N18" s="71">
        <f>2/12</f>
        <v>0.16666666666666666</v>
      </c>
    </row>
    <row r="19" spans="1:14" ht="45" customHeight="1" thickBot="1" x14ac:dyDescent="0.3">
      <c r="E19" s="185"/>
      <c r="F19" s="185"/>
      <c r="G19" s="185"/>
      <c r="H19" s="82"/>
      <c r="I19" s="15"/>
      <c r="J19" s="50"/>
      <c r="K19" s="50"/>
      <c r="M19" s="76" t="s">
        <v>29</v>
      </c>
      <c r="N19" s="77">
        <f>1/12</f>
        <v>8.3333333333333329E-2</v>
      </c>
    </row>
    <row r="20" spans="1:14" ht="72" customHeight="1" thickBot="1" x14ac:dyDescent="0.3">
      <c r="G20" s="51"/>
      <c r="H20" s="51"/>
      <c r="I20" s="51"/>
      <c r="J20" s="50"/>
      <c r="K20" s="50"/>
      <c r="M20" s="76" t="s">
        <v>30</v>
      </c>
      <c r="N20" s="77">
        <v>0</v>
      </c>
    </row>
    <row r="21" spans="1:14" ht="50.25" customHeight="1" thickBot="1" x14ac:dyDescent="0.3">
      <c r="A21" s="52" t="s">
        <v>31</v>
      </c>
      <c r="B21" s="18" t="s">
        <v>4</v>
      </c>
      <c r="C21" s="18" t="s">
        <v>32</v>
      </c>
      <c r="D21" s="18" t="s">
        <v>33</v>
      </c>
      <c r="E21" s="53" t="s">
        <v>34</v>
      </c>
      <c r="F21" s="18" t="s">
        <v>35</v>
      </c>
      <c r="G21" s="51"/>
      <c r="H21" s="51"/>
      <c r="I21" s="51"/>
      <c r="J21" s="50"/>
      <c r="K21" s="50"/>
      <c r="M21" s="56"/>
      <c r="N21" s="57"/>
    </row>
    <row r="22" spans="1:14" ht="39.6" customHeight="1" thickBot="1" x14ac:dyDescent="0.3">
      <c r="A22" s="58" t="s">
        <v>36</v>
      </c>
      <c r="B22" s="59" t="s">
        <v>11</v>
      </c>
      <c r="C22" s="60">
        <f t="shared" ref="C22:C32" si="1">_xlfn.IFS(B22=$M$9,$N$9,B22=$M$20,0,B22=$M$6,$N$6,B22=$M$7,$N$7,B22=$M$8,$N$8,B22=$M$10,$N$10,B22=$M$11,$N$11,B22=$M$12,$N$12,B22=$M$13,$N$13,B22=$M$14,$N$14,B22=$M$15,$N$15,B22=$M$16,$N$16,B22=$M$17,$N$17,B22=$M$18,$N$18,B22=$M$19,$N$19)</f>
        <v>22</v>
      </c>
      <c r="D22" s="1">
        <f>ROUND(0.0156672*1.15,3)</f>
        <v>1.7999999999999999E-2</v>
      </c>
      <c r="E22" s="61">
        <v>1</v>
      </c>
      <c r="F22" s="60">
        <f>D22*C22*E22</f>
        <v>0.39599999999999996</v>
      </c>
      <c r="G22" s="51"/>
      <c r="H22" s="51"/>
      <c r="I22" s="51"/>
      <c r="J22" s="50"/>
      <c r="K22" s="50"/>
      <c r="M22" s="56"/>
      <c r="N22" s="57"/>
    </row>
    <row r="23" spans="1:14" ht="83.4" customHeight="1" thickBot="1" x14ac:dyDescent="0.3">
      <c r="A23" s="58" t="s">
        <v>37</v>
      </c>
      <c r="B23" s="59" t="s">
        <v>11</v>
      </c>
      <c r="C23" s="60">
        <f t="shared" si="1"/>
        <v>22</v>
      </c>
      <c r="D23" s="1">
        <f>ROUND(0.0430848*1.15,3)</f>
        <v>0.05</v>
      </c>
      <c r="E23" s="61">
        <v>0.2</v>
      </c>
      <c r="F23" s="60">
        <f t="shared" ref="F23:F32" si="2">D23*C23*E23</f>
        <v>0.22000000000000003</v>
      </c>
      <c r="G23" s="51"/>
      <c r="H23" s="51"/>
      <c r="I23" s="51"/>
      <c r="J23" s="50"/>
      <c r="K23" s="50"/>
    </row>
    <row r="24" spans="1:14" ht="58.8" customHeight="1" thickBot="1" x14ac:dyDescent="0.3">
      <c r="A24" s="58" t="s">
        <v>38</v>
      </c>
      <c r="B24" s="59" t="s">
        <v>25</v>
      </c>
      <c r="C24" s="60">
        <f t="shared" si="1"/>
        <v>2</v>
      </c>
      <c r="D24" s="1">
        <f>ROUND(0.0430848*1.15,3)</f>
        <v>0.05</v>
      </c>
      <c r="E24" s="61">
        <v>0.1</v>
      </c>
      <c r="F24" s="60">
        <f t="shared" si="2"/>
        <v>1.0000000000000002E-2</v>
      </c>
      <c r="G24" s="51"/>
      <c r="H24" s="51"/>
      <c r="I24" s="51"/>
      <c r="J24" s="50"/>
      <c r="K24" s="50"/>
    </row>
    <row r="25" spans="1:14" ht="45" customHeight="1" thickBot="1" x14ac:dyDescent="0.3">
      <c r="A25" s="58" t="s">
        <v>39</v>
      </c>
      <c r="B25" s="59" t="s">
        <v>26</v>
      </c>
      <c r="C25" s="60">
        <f t="shared" si="1"/>
        <v>1</v>
      </c>
      <c r="D25" s="1">
        <f>ROUND(0.0430848*1.15,3)</f>
        <v>0.05</v>
      </c>
      <c r="E25" s="61">
        <v>0.2</v>
      </c>
      <c r="F25" s="60">
        <f t="shared" si="2"/>
        <v>1.0000000000000002E-2</v>
      </c>
      <c r="G25" s="51"/>
      <c r="H25" s="51"/>
      <c r="I25" s="51"/>
      <c r="J25" s="50"/>
      <c r="K25" s="50"/>
    </row>
    <row r="26" spans="1:14" ht="75.599999999999994" customHeight="1" thickBot="1" x14ac:dyDescent="0.3">
      <c r="A26" s="58" t="s">
        <v>40</v>
      </c>
      <c r="B26" s="59" t="s">
        <v>19</v>
      </c>
      <c r="C26" s="60">
        <f t="shared" si="1"/>
        <v>17</v>
      </c>
      <c r="D26" s="1">
        <f>ROUND(0.0192*1.15,3)</f>
        <v>2.1999999999999999E-2</v>
      </c>
      <c r="E26" s="61">
        <v>1</v>
      </c>
      <c r="F26" s="60">
        <f t="shared" si="2"/>
        <v>0.374</v>
      </c>
      <c r="G26" s="51"/>
      <c r="H26" s="51"/>
      <c r="I26" s="51"/>
      <c r="J26" s="50"/>
      <c r="K26" s="50"/>
    </row>
    <row r="27" spans="1:14" ht="90" customHeight="1" thickBot="1" x14ac:dyDescent="0.3">
      <c r="A27" s="58" t="s">
        <v>41</v>
      </c>
      <c r="B27" s="59" t="s">
        <v>11</v>
      </c>
      <c r="C27" s="60">
        <f t="shared" si="1"/>
        <v>22</v>
      </c>
      <c r="D27" s="1">
        <f>ROUND(0.191488*1.15,3)</f>
        <v>0.22</v>
      </c>
      <c r="E27" s="61">
        <v>0.1</v>
      </c>
      <c r="F27" s="60">
        <f t="shared" si="2"/>
        <v>0.48399999999999999</v>
      </c>
      <c r="G27" s="51"/>
      <c r="H27" s="51"/>
      <c r="I27" s="51"/>
      <c r="J27" s="50"/>
      <c r="K27" s="50"/>
    </row>
    <row r="28" spans="1:14" ht="40.5" customHeight="1" thickBot="1" x14ac:dyDescent="0.3">
      <c r="A28" s="58" t="s">
        <v>42</v>
      </c>
      <c r="B28" s="59" t="s">
        <v>27</v>
      </c>
      <c r="C28" s="60">
        <f t="shared" si="1"/>
        <v>0.33333333333333331</v>
      </c>
      <c r="D28" s="1">
        <f>ROUND(0.1723392*1.15,3)</f>
        <v>0.19800000000000001</v>
      </c>
      <c r="E28" s="61">
        <v>0.1</v>
      </c>
      <c r="F28" s="60">
        <f t="shared" si="2"/>
        <v>6.6000000000000008E-3</v>
      </c>
      <c r="G28" s="51"/>
      <c r="H28" s="51"/>
      <c r="I28" s="51"/>
      <c r="J28" s="50"/>
      <c r="K28" s="50"/>
    </row>
    <row r="29" spans="1:14" ht="45.6" customHeight="1" thickBot="1" x14ac:dyDescent="0.3">
      <c r="A29" s="58" t="s">
        <v>43</v>
      </c>
      <c r="B29" s="59" t="s">
        <v>25</v>
      </c>
      <c r="C29" s="60">
        <f t="shared" si="1"/>
        <v>2</v>
      </c>
      <c r="D29" s="1">
        <f>ROUND(0.095744*1.15,3)</f>
        <v>0.11</v>
      </c>
      <c r="E29" s="61">
        <v>0.2</v>
      </c>
      <c r="F29" s="60">
        <f t="shared" si="2"/>
        <v>4.4000000000000004E-2</v>
      </c>
      <c r="G29" s="51"/>
      <c r="H29" s="51"/>
      <c r="I29" s="51"/>
      <c r="J29" s="50"/>
      <c r="K29" s="50"/>
    </row>
    <row r="30" spans="1:14" ht="64.2" customHeight="1" thickBot="1" x14ac:dyDescent="0.3">
      <c r="A30" s="64" t="s">
        <v>44</v>
      </c>
      <c r="B30" s="59" t="s">
        <v>26</v>
      </c>
      <c r="C30" s="60">
        <f t="shared" si="1"/>
        <v>1</v>
      </c>
      <c r="D30" s="1">
        <f>ROUND(0.191488*1.15,3)</f>
        <v>0.22</v>
      </c>
      <c r="E30" s="61">
        <v>1</v>
      </c>
      <c r="F30" s="60">
        <f t="shared" si="2"/>
        <v>0.22</v>
      </c>
      <c r="G30" s="51"/>
      <c r="H30" s="51"/>
      <c r="I30" s="51"/>
      <c r="J30" s="65"/>
      <c r="K30" s="65"/>
    </row>
    <row r="31" spans="1:14" ht="45" customHeight="1" thickBot="1" x14ac:dyDescent="0.3">
      <c r="A31" s="64" t="s">
        <v>45</v>
      </c>
      <c r="B31" s="59" t="s">
        <v>26</v>
      </c>
      <c r="C31" s="60">
        <f t="shared" si="1"/>
        <v>1</v>
      </c>
      <c r="D31" s="1">
        <f>ROUND(0.1723392*1.15,3)</f>
        <v>0.19800000000000001</v>
      </c>
      <c r="E31" s="61">
        <v>2</v>
      </c>
      <c r="F31" s="60">
        <f t="shared" si="2"/>
        <v>0.39600000000000002</v>
      </c>
      <c r="G31" s="26"/>
      <c r="H31" s="26"/>
      <c r="I31" s="26"/>
      <c r="J31" s="49"/>
      <c r="K31" s="49"/>
    </row>
    <row r="32" spans="1:14" ht="45" customHeight="1" thickBot="1" x14ac:dyDescent="0.3">
      <c r="A32" s="64" t="s">
        <v>46</v>
      </c>
      <c r="B32" s="75" t="s">
        <v>26</v>
      </c>
      <c r="C32" s="66">
        <f t="shared" si="1"/>
        <v>1</v>
      </c>
      <c r="D32" s="2">
        <f>ROUND(0.1723392*1.15,3)</f>
        <v>0.19800000000000001</v>
      </c>
      <c r="E32" s="67">
        <v>0.1</v>
      </c>
      <c r="F32" s="66">
        <f t="shared" si="2"/>
        <v>1.9800000000000002E-2</v>
      </c>
      <c r="G32" s="68"/>
      <c r="H32" s="68"/>
      <c r="I32" s="68"/>
      <c r="J32" s="50"/>
      <c r="K32" s="50"/>
    </row>
    <row r="33" spans="1:11" ht="45" customHeight="1" thickBot="1" x14ac:dyDescent="0.3">
      <c r="A33" s="69"/>
      <c r="B33" s="70"/>
      <c r="G33" s="51"/>
      <c r="H33" s="51"/>
      <c r="I33" s="51"/>
      <c r="J33" s="50"/>
      <c r="K33" s="50"/>
    </row>
    <row r="34" spans="1:11" ht="42" thickBot="1" x14ac:dyDescent="0.3">
      <c r="A34" s="72" t="s">
        <v>47</v>
      </c>
      <c r="B34" s="18" t="s">
        <v>4</v>
      </c>
      <c r="C34" s="18" t="s">
        <v>48</v>
      </c>
      <c r="D34" s="18" t="s">
        <v>33</v>
      </c>
      <c r="E34" s="53" t="s">
        <v>34</v>
      </c>
      <c r="F34" s="18" t="s">
        <v>35</v>
      </c>
      <c r="G34" s="51"/>
      <c r="H34" s="51"/>
      <c r="I34" s="51"/>
      <c r="J34" s="50"/>
      <c r="K34" s="50"/>
    </row>
    <row r="35" spans="1:11" ht="40.200000000000003" customHeight="1" thickBot="1" x14ac:dyDescent="0.3">
      <c r="A35" s="74" t="s">
        <v>49</v>
      </c>
      <c r="B35" s="75" t="s">
        <v>26</v>
      </c>
      <c r="C35" s="60">
        <f t="shared" ref="C35:C40" si="3">_xlfn.IFS(B35=$M$9,$N$9,B35=$M$20,0,B35=$M$6,$N$6,B35=$M$7,$N$7,B35=$M$8,$N$8,B35=$M$10,$N$10,B35=$M$11,$N$11,B35=$M$12,$N$12,B35=$M$13,$N$13,B35=$M$14,$N$14,B35=$M$15,$N$15,B35=$M$16,$N$16,B35=$M$17,$N$17,B35=$M$18,$N$18,B35=$M$19,$N$19)</f>
        <v>1</v>
      </c>
      <c r="D35" s="1">
        <f>ROUND(0.0156672*1.15,3)</f>
        <v>1.7999999999999999E-2</v>
      </c>
      <c r="E35" s="60">
        <v>1</v>
      </c>
      <c r="F35" s="60">
        <f t="shared" ref="F35:F40" si="4">D35*C35*E35</f>
        <v>1.7999999999999999E-2</v>
      </c>
      <c r="G35" s="51"/>
      <c r="H35" s="51"/>
      <c r="I35" s="51"/>
      <c r="J35" s="50"/>
      <c r="K35" s="50"/>
    </row>
    <row r="36" spans="1:11" ht="36" customHeight="1" thickBot="1" x14ac:dyDescent="0.3">
      <c r="A36" s="74" t="s">
        <v>50</v>
      </c>
      <c r="B36" s="75" t="s">
        <v>26</v>
      </c>
      <c r="C36" s="60">
        <f t="shared" si="3"/>
        <v>1</v>
      </c>
      <c r="D36" s="1">
        <f>ROUND(0.0191488*1.15,3)</f>
        <v>2.1999999999999999E-2</v>
      </c>
      <c r="E36" s="60">
        <v>1</v>
      </c>
      <c r="F36" s="60">
        <f t="shared" si="4"/>
        <v>2.1999999999999999E-2</v>
      </c>
      <c r="G36" s="51"/>
      <c r="H36" s="51"/>
      <c r="I36" s="51"/>
      <c r="J36" s="50"/>
      <c r="K36" s="50"/>
    </row>
    <row r="37" spans="1:11" ht="57.6" customHeight="1" thickBot="1" x14ac:dyDescent="0.3">
      <c r="A37" s="74" t="s">
        <v>51</v>
      </c>
      <c r="B37" s="59" t="s">
        <v>27</v>
      </c>
      <c r="C37" s="60">
        <f t="shared" si="3"/>
        <v>0.33333333333333331</v>
      </c>
      <c r="D37" s="1">
        <f>ROUND(0.0430848*1.15,3)</f>
        <v>0.05</v>
      </c>
      <c r="E37" s="60">
        <v>0.5</v>
      </c>
      <c r="F37" s="60">
        <f t="shared" si="4"/>
        <v>8.3333333333333332E-3</v>
      </c>
      <c r="G37" s="51"/>
      <c r="H37" s="51"/>
      <c r="I37" s="51"/>
      <c r="J37" s="50"/>
      <c r="K37" s="50"/>
    </row>
    <row r="38" spans="1:11" ht="31.8" customHeight="1" thickBot="1" x14ac:dyDescent="0.3">
      <c r="A38" s="74" t="s">
        <v>52</v>
      </c>
      <c r="B38" s="59" t="s">
        <v>30</v>
      </c>
      <c r="C38" s="60">
        <f t="shared" si="3"/>
        <v>0</v>
      </c>
      <c r="D38" s="1">
        <f>ROUND(0.095744*1.15,3)</f>
        <v>0.11</v>
      </c>
      <c r="E38" s="60">
        <v>0.1</v>
      </c>
      <c r="F38" s="60">
        <f t="shared" si="4"/>
        <v>0</v>
      </c>
      <c r="G38" s="51"/>
      <c r="H38" s="51"/>
      <c r="I38" s="51"/>
      <c r="J38" s="65"/>
      <c r="K38" s="65"/>
    </row>
    <row r="39" spans="1:11" ht="45" customHeight="1" thickBot="1" x14ac:dyDescent="0.3">
      <c r="A39" s="74" t="s">
        <v>53</v>
      </c>
      <c r="B39" s="59" t="s">
        <v>26</v>
      </c>
      <c r="C39" s="60">
        <f t="shared" si="3"/>
        <v>1</v>
      </c>
      <c r="D39" s="1">
        <f>ROUND(0.287232*1.15,3)</f>
        <v>0.33</v>
      </c>
      <c r="E39" s="60">
        <v>1</v>
      </c>
      <c r="F39" s="60">
        <f t="shared" si="4"/>
        <v>0.33</v>
      </c>
      <c r="G39" s="26"/>
      <c r="H39" s="26"/>
      <c r="I39" s="26"/>
      <c r="J39" s="49"/>
      <c r="K39" s="49"/>
    </row>
    <row r="40" spans="1:11" ht="45" customHeight="1" thickBot="1" x14ac:dyDescent="0.3">
      <c r="A40" s="64" t="s">
        <v>54</v>
      </c>
      <c r="B40" s="132" t="s">
        <v>27</v>
      </c>
      <c r="C40" s="66">
        <f t="shared" si="3"/>
        <v>0.33333333333333331</v>
      </c>
      <c r="D40" s="2">
        <f>ROUND(0.215424*1.15,3)</f>
        <v>0.248</v>
      </c>
      <c r="E40" s="66">
        <v>0.5</v>
      </c>
      <c r="F40" s="66">
        <f t="shared" si="4"/>
        <v>4.1333333333333333E-2</v>
      </c>
      <c r="G40" s="68"/>
      <c r="H40" s="68"/>
      <c r="I40" s="68"/>
      <c r="J40" s="50"/>
      <c r="K40" s="50"/>
    </row>
    <row r="41" spans="1:11" ht="45" customHeight="1" thickBot="1" x14ac:dyDescent="0.3">
      <c r="A41" s="69"/>
      <c r="B41" s="70"/>
      <c r="G41" s="51"/>
      <c r="H41" s="51"/>
      <c r="I41" s="51"/>
      <c r="J41" s="50"/>
      <c r="K41" s="50"/>
    </row>
    <row r="42" spans="1:11" ht="45" customHeight="1" thickBot="1" x14ac:dyDescent="0.3">
      <c r="A42" s="79" t="s">
        <v>55</v>
      </c>
      <c r="B42" s="18" t="s">
        <v>4</v>
      </c>
      <c r="C42" s="18" t="s">
        <v>48</v>
      </c>
      <c r="D42" s="18" t="s">
        <v>33</v>
      </c>
      <c r="E42" s="53" t="s">
        <v>34</v>
      </c>
      <c r="F42" s="18" t="s">
        <v>35</v>
      </c>
      <c r="G42" s="51"/>
      <c r="H42" s="51"/>
      <c r="I42" s="51"/>
      <c r="J42" s="50"/>
      <c r="K42" s="50"/>
    </row>
    <row r="43" spans="1:11" ht="42" thickBot="1" x14ac:dyDescent="0.3">
      <c r="A43" s="58" t="s">
        <v>56</v>
      </c>
      <c r="B43" s="59" t="s">
        <v>13</v>
      </c>
      <c r="C43" s="60">
        <f>_xlfn.IFS(B43=$M$9,$N$9,B43=$M$20,0,B43=$M$6,$N$6,B43=$M$7,$N$7,B43=$M$8,$N$8,B43=$M$10,$N$10,B43=$M$11,$N$11,B43=$M$12,$N$12,B43=$M$13,$N$13,B43=$M$14,$N$14,B43=$M$15,$N$15,B43=$M$16,$N$16,B43=$M$17,$N$17,B43=$M$18,$N$18,B43=$M$19,$N$19)</f>
        <v>4</v>
      </c>
      <c r="D43" s="1">
        <f>ROUND(0.006893568*1.15,3)</f>
        <v>8.0000000000000002E-3</v>
      </c>
      <c r="E43" s="60">
        <v>1</v>
      </c>
      <c r="F43" s="66">
        <f t="shared" ref="F43:F47" si="5">D43*C43*E43</f>
        <v>3.2000000000000001E-2</v>
      </c>
      <c r="G43" s="51"/>
      <c r="H43" s="51"/>
      <c r="I43" s="51"/>
      <c r="J43" s="50"/>
      <c r="K43" s="50"/>
    </row>
    <row r="44" spans="1:11" ht="26.4" customHeight="1" thickBot="1" x14ac:dyDescent="0.3">
      <c r="A44" s="58" t="s">
        <v>57</v>
      </c>
      <c r="B44" s="75" t="s">
        <v>30</v>
      </c>
      <c r="C44" s="60">
        <f>_xlfn.IFS(B44=$M$9,$N$9,B44=$M$20,0,B44=$M$6,$N$6,B44=$M$7,$N$7,B44=$M$8,$N$8,B44=$M$10,$N$10,B44=$M$11,$N$11,B44=$M$12,$N$12,B44=$M$13,$N$13,B44=$M$14,$N$14,B44=$M$15,$N$15,B44=$M$16,$N$16,B44=$M$17,$N$17,B44=$M$18,$N$18,B44=$M$19,$N$19)</f>
        <v>0</v>
      </c>
      <c r="D44" s="1">
        <f>ROUND(0.00861696*1.15,3)</f>
        <v>0.01</v>
      </c>
      <c r="E44" s="60">
        <v>1</v>
      </c>
      <c r="F44" s="66">
        <f t="shared" si="5"/>
        <v>0</v>
      </c>
      <c r="G44" s="51"/>
      <c r="H44" s="51"/>
      <c r="I44" s="51"/>
      <c r="J44" s="50"/>
      <c r="K44" s="50"/>
    </row>
    <row r="45" spans="1:11" ht="45" customHeight="1" thickBot="1" x14ac:dyDescent="0.3">
      <c r="A45" s="80" t="s">
        <v>58</v>
      </c>
      <c r="B45" s="75" t="s">
        <v>27</v>
      </c>
      <c r="C45" s="60">
        <f>_xlfn.IFS(B45=$M$9,$N$9,B45=$M$20,0,B45=$M$6,$N$6,B45=$M$7,$N$7,B45=$M$8,$N$8,B45=$M$10,$N$10,B45=$M$11,$N$11,B45=$M$12,$N$12,B45=$M$13,$N$13,B45=$M$14,$N$14,B45=$M$15,$N$15,B45=$M$16,$N$16,B45=$M$17,$N$17,B45=$M$18,$N$18,B45=$M$19,$N$19)</f>
        <v>0.33333333333333331</v>
      </c>
      <c r="D45" s="1">
        <f>ROUND(0.0861696*1.15,3)</f>
        <v>9.9000000000000005E-2</v>
      </c>
      <c r="E45" s="60">
        <v>0.3</v>
      </c>
      <c r="F45" s="66">
        <f t="shared" si="5"/>
        <v>9.9000000000000008E-3</v>
      </c>
      <c r="G45" s="51"/>
      <c r="H45" s="51"/>
      <c r="I45" s="51"/>
      <c r="J45" s="65"/>
      <c r="K45" s="65"/>
    </row>
    <row r="46" spans="1:11" ht="42" thickBot="1" x14ac:dyDescent="0.3">
      <c r="A46" s="74" t="s">
        <v>59</v>
      </c>
      <c r="B46" s="78" t="s">
        <v>26</v>
      </c>
      <c r="C46" s="60">
        <f>_xlfn.IFS(B46=$M$9,$N$9,B46=$M$20,0,B46=$M$6,$N$6,B46=$M$7,$N$7,B46=$M$8,$N$8,B46=$M$10,$N$10,B46=$M$11,$N$11,B46=$M$12,$N$12,B46=$M$13,$N$13,B46=$M$14,$N$14,B46=$M$15,$N$15,B46=$M$16,$N$16,B46=$M$17,$N$17,B46=$M$18,$N$18,B46=$M$19,$N$19)</f>
        <v>1</v>
      </c>
      <c r="D46" s="1">
        <f>ROUND(0.01148928*1.15,3)</f>
        <v>1.2999999999999999E-2</v>
      </c>
      <c r="E46" s="60">
        <v>1</v>
      </c>
      <c r="F46" s="66">
        <f t="shared" si="5"/>
        <v>1.2999999999999999E-2</v>
      </c>
      <c r="G46" s="26"/>
      <c r="H46" s="26"/>
      <c r="I46" s="26"/>
      <c r="J46" s="49"/>
      <c r="K46" s="49"/>
    </row>
    <row r="47" spans="1:11" ht="56.4" customHeight="1" thickBot="1" x14ac:dyDescent="0.3">
      <c r="A47" s="74" t="s">
        <v>60</v>
      </c>
      <c r="B47" s="75" t="s">
        <v>26</v>
      </c>
      <c r="C47" s="66">
        <f>_xlfn.IFS(B47=$M$9,$N$9,B47=$M$20,0,B47=$M$6,$N$6,B47=$M$7,$N$7,B47=$M$8,$N$8,B47=$M$10,$N$10,B47=$M$11,$N$11,B47=$M$12,$N$12,B47=$M$13,$N$13,B47=$M$14,$N$14,B47=$M$15,$N$15,B47=$M$16,$N$16,B47=$M$17,$N$17,B47=$M$18,$N$18,B47=$M$19,$N$19)</f>
        <v>1</v>
      </c>
      <c r="D47" s="2">
        <f>ROUND(0.287232*1.15,3)</f>
        <v>0.33</v>
      </c>
      <c r="E47" s="66">
        <v>1</v>
      </c>
      <c r="F47" s="66">
        <f t="shared" si="5"/>
        <v>0.33</v>
      </c>
      <c r="G47" s="68"/>
      <c r="H47" s="68"/>
      <c r="I47" s="68"/>
      <c r="J47" s="50"/>
      <c r="K47" s="50"/>
    </row>
    <row r="48" spans="1:11" ht="14.4" thickBot="1" x14ac:dyDescent="0.3">
      <c r="A48" s="69"/>
      <c r="B48" s="70"/>
      <c r="G48" s="51"/>
      <c r="H48" s="51"/>
      <c r="I48" s="51"/>
      <c r="J48" s="50"/>
      <c r="K48" s="50"/>
    </row>
    <row r="49" spans="1:11" ht="42" thickBot="1" x14ac:dyDescent="0.3">
      <c r="A49" s="79" t="s">
        <v>61</v>
      </c>
      <c r="B49" s="18" t="s">
        <v>4</v>
      </c>
      <c r="C49" s="18" t="s">
        <v>48</v>
      </c>
      <c r="D49" s="18" t="s">
        <v>33</v>
      </c>
      <c r="E49" s="53" t="s">
        <v>34</v>
      </c>
      <c r="F49" s="18" t="s">
        <v>35</v>
      </c>
      <c r="G49" s="51"/>
      <c r="H49" s="51"/>
      <c r="I49" s="51"/>
      <c r="J49" s="65"/>
      <c r="K49" s="65"/>
    </row>
    <row r="50" spans="1:11" ht="99" customHeight="1" thickBot="1" x14ac:dyDescent="0.3">
      <c r="A50" s="58" t="s">
        <v>62</v>
      </c>
      <c r="B50" s="59" t="s">
        <v>11</v>
      </c>
      <c r="C50" s="60">
        <f>_xlfn.IFS(B50=$M$9,$N$9,B50=$M$20,0,B50=$M$6,$N$6,B50=$M$7,$N$7,B50=$M$8,$N$8,B50=$M$10,$N$10,B50=$M$11,$N$11,B50=$M$12,$N$12,B50=$M$13,$N$13,B50=$M$14,$N$14,B50=$M$15,$N$15,B50=$M$16,$N$16,B50=$M$17,$N$17,B50=$M$18,$N$18,B50=$M$19,$N$19)</f>
        <v>22</v>
      </c>
      <c r="D50" s="1">
        <f>ROUND(0.3446784*1.15,3)</f>
        <v>0.39600000000000002</v>
      </c>
      <c r="E50" s="60">
        <v>1</v>
      </c>
      <c r="F50" s="66">
        <f t="shared" ref="F50:F51" si="6">D50*C50*E50</f>
        <v>8.7119999999999997</v>
      </c>
      <c r="G50" s="26"/>
      <c r="H50" s="26"/>
      <c r="I50" s="26"/>
      <c r="J50" s="49"/>
      <c r="K50" s="49"/>
    </row>
    <row r="51" spans="1:11" ht="86.4" customHeight="1" thickBot="1" x14ac:dyDescent="0.3">
      <c r="A51" s="74" t="s">
        <v>63</v>
      </c>
      <c r="B51" s="75" t="s">
        <v>25</v>
      </c>
      <c r="C51" s="66">
        <f>_xlfn.IFS(B51=$M$9,$N$9,B51=$M$20,0,B51=$M$6,$N$6,B51=$M$7,$N$7,B51=$M$8,$N$8,B51=$M$10,$N$10,B51=$M$11,$N$11,B51=$M$12,$N$12,B51=$M$13,$N$13,B51=$M$14,$N$14,B51=$M$15,$N$15,B51=$M$16,$N$16,B51=$M$17,$N$17,B51=$M$18,$N$18,B51=$M$19,$N$19)</f>
        <v>2</v>
      </c>
      <c r="D51" s="2">
        <f>ROUND(0.49239771432*1.15,3)</f>
        <v>0.56599999999999995</v>
      </c>
      <c r="E51" s="66">
        <v>1</v>
      </c>
      <c r="F51" s="66">
        <f t="shared" si="6"/>
        <v>1.1319999999999999</v>
      </c>
      <c r="G51" s="68"/>
      <c r="H51" s="68"/>
      <c r="I51" s="68"/>
      <c r="J51" s="50"/>
      <c r="K51" s="50"/>
    </row>
    <row r="52" spans="1:11" ht="14.4" thickBot="1" x14ac:dyDescent="0.3">
      <c r="A52" s="69"/>
      <c r="B52" s="70"/>
      <c r="G52" s="51"/>
      <c r="H52" s="51"/>
      <c r="I52" s="51"/>
      <c r="J52" s="50"/>
      <c r="K52" s="50"/>
    </row>
    <row r="53" spans="1:11" ht="68.25" customHeight="1" thickBot="1" x14ac:dyDescent="0.3">
      <c r="A53" s="79" t="s">
        <v>64</v>
      </c>
      <c r="B53" s="18" t="s">
        <v>4</v>
      </c>
      <c r="C53" s="18" t="s">
        <v>48</v>
      </c>
      <c r="D53" s="18" t="s">
        <v>33</v>
      </c>
      <c r="E53" s="53" t="s">
        <v>34</v>
      </c>
      <c r="F53" s="18" t="s">
        <v>35</v>
      </c>
      <c r="G53" s="51"/>
      <c r="H53" s="51"/>
      <c r="I53" s="51"/>
      <c r="J53" s="50"/>
      <c r="K53" s="50"/>
    </row>
    <row r="54" spans="1:11" ht="55.8" customHeight="1" thickBot="1" x14ac:dyDescent="0.3">
      <c r="A54" s="58" t="s">
        <v>36</v>
      </c>
      <c r="B54" s="75" t="s">
        <v>11</v>
      </c>
      <c r="C54" s="60">
        <f t="shared" ref="C54:C64" si="7">_xlfn.IFS(B54=$M$9,$N$9,B54=$M$20,0,B54=$M$6,$N$6,B54=$M$7,$N$7,B54=$M$8,$N$8,B54=$M$10,$N$10,B54=$M$11,$N$11,B54=$M$12,$N$12,B54=$M$13,$N$13,B54=$M$14,$N$14,B54=$M$15,$N$15,B54=$M$16,$N$16,B54=$M$17,$N$17,B54=$M$18,$N$18,B54=$M$19,$N$19)</f>
        <v>22</v>
      </c>
      <c r="D54" s="1">
        <f>ROUND(0.0156672*1.15,3)</f>
        <v>1.7999999999999999E-2</v>
      </c>
      <c r="E54" s="61">
        <v>1</v>
      </c>
      <c r="F54" s="60">
        <f>D54*C54*E54</f>
        <v>0.39599999999999996</v>
      </c>
      <c r="G54" s="51"/>
      <c r="H54" s="51"/>
      <c r="I54" s="51"/>
      <c r="J54" s="50"/>
      <c r="K54" s="50"/>
    </row>
    <row r="55" spans="1:11" ht="97.8" customHeight="1" thickBot="1" x14ac:dyDescent="0.3">
      <c r="A55" s="58" t="s">
        <v>37</v>
      </c>
      <c r="B55" s="59" t="s">
        <v>11</v>
      </c>
      <c r="C55" s="60">
        <f t="shared" si="7"/>
        <v>22</v>
      </c>
      <c r="D55" s="1">
        <f>ROUND(0.0430848*1.15,3)</f>
        <v>0.05</v>
      </c>
      <c r="E55" s="61">
        <v>0.6</v>
      </c>
      <c r="F55" s="60">
        <f t="shared" ref="F55:F64" si="8">D55*C55*E55</f>
        <v>0.66</v>
      </c>
      <c r="G55" s="51"/>
      <c r="H55" s="51"/>
      <c r="I55" s="51"/>
      <c r="J55" s="50"/>
      <c r="K55" s="50"/>
    </row>
    <row r="56" spans="1:11" ht="81.599999999999994" customHeight="1" thickBot="1" x14ac:dyDescent="0.3">
      <c r="A56" s="58" t="s">
        <v>38</v>
      </c>
      <c r="B56" s="59" t="s">
        <v>26</v>
      </c>
      <c r="C56" s="60">
        <f t="shared" si="7"/>
        <v>1</v>
      </c>
      <c r="D56" s="1">
        <f>ROUND(0.0430848*1.15,3)</f>
        <v>0.05</v>
      </c>
      <c r="E56" s="61">
        <v>0.6</v>
      </c>
      <c r="F56" s="60">
        <f t="shared" si="8"/>
        <v>0.03</v>
      </c>
      <c r="G56" s="51"/>
      <c r="H56" s="51"/>
      <c r="I56" s="51"/>
      <c r="J56" s="50"/>
      <c r="K56" s="50"/>
    </row>
    <row r="57" spans="1:11" ht="45" customHeight="1" thickBot="1" x14ac:dyDescent="0.3">
      <c r="A57" s="58" t="s">
        <v>39</v>
      </c>
      <c r="B57" s="59" t="s">
        <v>26</v>
      </c>
      <c r="C57" s="60">
        <f t="shared" si="7"/>
        <v>1</v>
      </c>
      <c r="D57" s="1">
        <f>ROUND(0.0430848*1.15,3)</f>
        <v>0.05</v>
      </c>
      <c r="E57" s="61">
        <v>0.6</v>
      </c>
      <c r="F57" s="60">
        <f t="shared" si="8"/>
        <v>0.03</v>
      </c>
      <c r="G57" s="51"/>
      <c r="H57" s="51"/>
      <c r="I57" s="51"/>
      <c r="J57" s="50"/>
      <c r="K57" s="50"/>
    </row>
    <row r="58" spans="1:11" ht="58.2" customHeight="1" thickBot="1" x14ac:dyDescent="0.3">
      <c r="A58" s="58" t="s">
        <v>40</v>
      </c>
      <c r="B58" s="75" t="s">
        <v>19</v>
      </c>
      <c r="C58" s="60">
        <f t="shared" si="7"/>
        <v>17</v>
      </c>
      <c r="D58" s="1">
        <f>ROUND(0.0191488*1.15,3)</f>
        <v>2.1999999999999999E-2</v>
      </c>
      <c r="E58" s="61">
        <v>1</v>
      </c>
      <c r="F58" s="60">
        <f t="shared" si="8"/>
        <v>0.374</v>
      </c>
      <c r="G58" s="51"/>
      <c r="H58" s="51"/>
      <c r="I58" s="51"/>
      <c r="J58" s="50"/>
      <c r="K58" s="50"/>
    </row>
    <row r="59" spans="1:11" ht="84" customHeight="1" thickBot="1" x14ac:dyDescent="0.3">
      <c r="A59" s="58" t="s">
        <v>65</v>
      </c>
      <c r="B59" s="75" t="s">
        <v>11</v>
      </c>
      <c r="C59" s="60">
        <f t="shared" si="7"/>
        <v>22</v>
      </c>
      <c r="D59" s="1">
        <f>ROUND(0.191488*1.15,3)</f>
        <v>0.22</v>
      </c>
      <c r="E59" s="61">
        <v>0.1</v>
      </c>
      <c r="F59" s="60">
        <f t="shared" si="8"/>
        <v>0.48399999999999999</v>
      </c>
      <c r="G59" s="51"/>
      <c r="H59" s="51"/>
      <c r="I59" s="51"/>
      <c r="J59" s="50"/>
      <c r="K59" s="50"/>
    </row>
    <row r="60" spans="1:11" ht="45" customHeight="1" thickBot="1" x14ac:dyDescent="0.3">
      <c r="A60" s="58" t="s">
        <v>42</v>
      </c>
      <c r="B60" s="75" t="s">
        <v>13</v>
      </c>
      <c r="C60" s="60">
        <f t="shared" si="7"/>
        <v>4</v>
      </c>
      <c r="D60" s="1">
        <f>ROUND(0.49239771432*1.15,3)</f>
        <v>0.56599999999999995</v>
      </c>
      <c r="E60" s="61">
        <v>1</v>
      </c>
      <c r="F60" s="60">
        <f t="shared" si="8"/>
        <v>2.2639999999999998</v>
      </c>
      <c r="G60" s="51"/>
      <c r="H60" s="51"/>
      <c r="I60" s="51"/>
      <c r="J60" s="50"/>
      <c r="K60" s="50"/>
    </row>
    <row r="61" spans="1:11" ht="48.6" customHeight="1" thickBot="1" x14ac:dyDescent="0.3">
      <c r="A61" s="58" t="s">
        <v>43</v>
      </c>
      <c r="B61" s="75" t="s">
        <v>25</v>
      </c>
      <c r="C61" s="60">
        <f t="shared" si="7"/>
        <v>2</v>
      </c>
      <c r="D61" s="1">
        <f>ROUND(0.095744*1.15,3)</f>
        <v>0.11</v>
      </c>
      <c r="E61" s="61">
        <v>0.2</v>
      </c>
      <c r="F61" s="60">
        <f t="shared" si="8"/>
        <v>4.4000000000000004E-2</v>
      </c>
      <c r="G61" s="51"/>
      <c r="H61" s="51"/>
      <c r="I61" s="51"/>
      <c r="J61" s="50"/>
      <c r="K61" s="50"/>
    </row>
    <row r="62" spans="1:11" ht="73.2" customHeight="1" thickBot="1" x14ac:dyDescent="0.3">
      <c r="A62" s="64" t="s">
        <v>44</v>
      </c>
      <c r="B62" s="75" t="s">
        <v>26</v>
      </c>
      <c r="C62" s="60">
        <f t="shared" si="7"/>
        <v>1</v>
      </c>
      <c r="D62" s="1">
        <f>ROUND(0.191488*1.15,3)</f>
        <v>0.22</v>
      </c>
      <c r="E62" s="61">
        <v>1</v>
      </c>
      <c r="F62" s="60">
        <f t="shared" si="8"/>
        <v>0.22</v>
      </c>
      <c r="G62" s="51"/>
      <c r="H62" s="51"/>
      <c r="I62" s="51"/>
      <c r="J62" s="65"/>
      <c r="K62" s="65"/>
    </row>
    <row r="63" spans="1:11" ht="44.4" customHeight="1" thickBot="1" x14ac:dyDescent="0.3">
      <c r="A63" s="64" t="s">
        <v>45</v>
      </c>
      <c r="B63" s="75" t="s">
        <v>27</v>
      </c>
      <c r="C63" s="60">
        <f t="shared" si="7"/>
        <v>0.33333333333333331</v>
      </c>
      <c r="D63" s="1">
        <f>ROUND(0.1723392*1.15,3)</f>
        <v>0.19800000000000001</v>
      </c>
      <c r="E63" s="61">
        <v>1</v>
      </c>
      <c r="F63" s="60">
        <f t="shared" si="8"/>
        <v>6.6000000000000003E-2</v>
      </c>
      <c r="G63" s="26"/>
      <c r="H63" s="26"/>
      <c r="I63" s="26"/>
      <c r="J63" s="49"/>
      <c r="K63" s="65"/>
    </row>
    <row r="64" spans="1:11" ht="40.200000000000003" customHeight="1" thickBot="1" x14ac:dyDescent="0.3">
      <c r="A64" s="64" t="s">
        <v>46</v>
      </c>
      <c r="B64" s="75" t="s">
        <v>27</v>
      </c>
      <c r="C64" s="66">
        <f t="shared" si="7"/>
        <v>0.33333333333333331</v>
      </c>
      <c r="D64" s="2">
        <f>ROUND(0.215424*1.15,3)</f>
        <v>0.248</v>
      </c>
      <c r="E64" s="67">
        <v>0.3</v>
      </c>
      <c r="F64" s="66">
        <f t="shared" si="8"/>
        <v>2.4799999999999999E-2</v>
      </c>
      <c r="G64" s="68"/>
      <c r="H64" s="68"/>
      <c r="I64" s="68"/>
      <c r="J64" s="65"/>
      <c r="K64" s="65"/>
    </row>
    <row r="65" spans="1:14" ht="14.4" thickBot="1" x14ac:dyDescent="0.3">
      <c r="A65" s="81"/>
      <c r="B65" s="82"/>
      <c r="C65" s="82"/>
      <c r="D65" s="82"/>
      <c r="E65" s="82"/>
      <c r="F65" s="83"/>
      <c r="G65" s="68"/>
      <c r="H65" s="68"/>
      <c r="I65" s="68"/>
      <c r="J65" s="65"/>
      <c r="K65" s="65"/>
    </row>
    <row r="66" spans="1:14" ht="30" customHeight="1" thickBot="1" x14ac:dyDescent="0.3">
      <c r="A66" s="133"/>
      <c r="B66" s="133"/>
      <c r="C66" s="14"/>
      <c r="D66" s="14"/>
      <c r="F66" s="176" t="s">
        <v>66</v>
      </c>
      <c r="G66" s="177"/>
      <c r="H66" s="177"/>
      <c r="I66" s="178"/>
      <c r="J66" s="158"/>
      <c r="K66" s="176" t="s">
        <v>67</v>
      </c>
      <c r="L66" s="177"/>
      <c r="M66" s="177"/>
      <c r="N66" s="178"/>
    </row>
    <row r="67" spans="1:14" ht="28.2" thickBot="1" x14ac:dyDescent="0.35">
      <c r="A67" s="84" t="s">
        <v>68</v>
      </c>
      <c r="B67" s="85" t="s">
        <v>69</v>
      </c>
      <c r="C67" s="86" t="s">
        <v>70</v>
      </c>
      <c r="D67" s="86" t="s">
        <v>71</v>
      </c>
      <c r="E67" s="49"/>
      <c r="F67" s="159" t="s">
        <v>124</v>
      </c>
      <c r="G67" s="159" t="s">
        <v>125</v>
      </c>
      <c r="H67" s="159" t="s">
        <v>126</v>
      </c>
      <c r="I67" s="159" t="s">
        <v>127</v>
      </c>
      <c r="J67" s="160"/>
      <c r="K67" s="159" t="s">
        <v>124</v>
      </c>
      <c r="L67" s="159" t="s">
        <v>125</v>
      </c>
      <c r="M67" s="159" t="s">
        <v>126</v>
      </c>
      <c r="N67" s="159" t="s">
        <v>127</v>
      </c>
    </row>
    <row r="68" spans="1:14" ht="70.8" customHeight="1" x14ac:dyDescent="0.3">
      <c r="A68" s="91" t="s">
        <v>72</v>
      </c>
      <c r="B68" s="3">
        <f>ROUND(3*1.15,3)</f>
        <v>3.45</v>
      </c>
      <c r="C68" s="92">
        <f>F68*K68+G68*L68+H68*M68+I68*N68</f>
        <v>600</v>
      </c>
      <c r="D68" s="4">
        <f>+B68*C68</f>
        <v>2070</v>
      </c>
      <c r="E68" s="50"/>
      <c r="F68" s="137">
        <v>4</v>
      </c>
      <c r="G68" s="138">
        <v>0</v>
      </c>
      <c r="H68" s="138">
        <v>1</v>
      </c>
      <c r="I68" s="138">
        <v>0</v>
      </c>
      <c r="J68" s="160"/>
      <c r="K68" s="141">
        <v>100</v>
      </c>
      <c r="L68" s="142">
        <v>0</v>
      </c>
      <c r="M68" s="142">
        <v>200</v>
      </c>
      <c r="N68" s="142">
        <v>0</v>
      </c>
    </row>
    <row r="69" spans="1:14" ht="43.8" customHeight="1" x14ac:dyDescent="0.3">
      <c r="A69" s="91" t="s">
        <v>73</v>
      </c>
      <c r="B69" s="3">
        <f>ROUND(3*1.15,3)</f>
        <v>3.45</v>
      </c>
      <c r="C69" s="92">
        <f t="shared" ref="C69:C74" si="9">F69*K69+G69*L69+H69*M69+I69*N69</f>
        <v>0</v>
      </c>
      <c r="D69" s="4">
        <f t="shared" ref="D69:D74" si="10">+B69*C69</f>
        <v>0</v>
      </c>
      <c r="E69" s="50"/>
      <c r="F69" s="137">
        <v>0</v>
      </c>
      <c r="G69" s="138">
        <v>0</v>
      </c>
      <c r="H69" s="138">
        <v>0</v>
      </c>
      <c r="I69" s="138">
        <v>0</v>
      </c>
      <c r="J69" s="160"/>
      <c r="K69" s="141">
        <v>0</v>
      </c>
      <c r="L69" s="142">
        <v>0</v>
      </c>
      <c r="M69" s="142">
        <v>0</v>
      </c>
      <c r="N69" s="142">
        <v>0</v>
      </c>
    </row>
    <row r="70" spans="1:14" ht="28.8" customHeight="1" x14ac:dyDescent="0.3">
      <c r="A70" s="91" t="s">
        <v>74</v>
      </c>
      <c r="B70" s="3">
        <f>ROUND(5*1.15,3)</f>
        <v>5.75</v>
      </c>
      <c r="C70" s="92">
        <f t="shared" si="9"/>
        <v>380</v>
      </c>
      <c r="D70" s="4">
        <f t="shared" si="10"/>
        <v>2185</v>
      </c>
      <c r="E70" s="50"/>
      <c r="F70" s="137">
        <v>6</v>
      </c>
      <c r="G70" s="138">
        <v>4</v>
      </c>
      <c r="H70" s="138">
        <v>0</v>
      </c>
      <c r="I70" s="138">
        <v>0</v>
      </c>
      <c r="J70" s="160"/>
      <c r="K70" s="141">
        <v>40</v>
      </c>
      <c r="L70" s="142">
        <v>35</v>
      </c>
      <c r="M70" s="142">
        <v>0</v>
      </c>
      <c r="N70" s="142">
        <v>0</v>
      </c>
    </row>
    <row r="71" spans="1:14" ht="47.4" customHeight="1" x14ac:dyDescent="0.3">
      <c r="A71" s="91" t="s">
        <v>75</v>
      </c>
      <c r="B71" s="3">
        <f>ROUND(2*1.15,3)</f>
        <v>2.2999999999999998</v>
      </c>
      <c r="C71" s="92">
        <f t="shared" si="9"/>
        <v>0</v>
      </c>
      <c r="D71" s="4">
        <f t="shared" si="10"/>
        <v>0</v>
      </c>
      <c r="E71" s="50"/>
      <c r="F71" s="137">
        <v>0</v>
      </c>
      <c r="G71" s="138">
        <v>0</v>
      </c>
      <c r="H71" s="138">
        <v>0</v>
      </c>
      <c r="I71" s="138">
        <v>0</v>
      </c>
      <c r="J71" s="160"/>
      <c r="K71" s="141">
        <v>0</v>
      </c>
      <c r="L71" s="142">
        <v>0</v>
      </c>
      <c r="M71" s="142">
        <v>0</v>
      </c>
      <c r="N71" s="142">
        <v>0</v>
      </c>
    </row>
    <row r="72" spans="1:14" ht="27.6" x14ac:dyDescent="0.3">
      <c r="A72" s="91" t="s">
        <v>76</v>
      </c>
      <c r="B72" s="3">
        <f>ROUND(4*1.15,3)</f>
        <v>4.5999999999999996</v>
      </c>
      <c r="C72" s="92">
        <f t="shared" si="9"/>
        <v>304</v>
      </c>
      <c r="D72" s="4">
        <f t="shared" si="10"/>
        <v>1398.3999999999999</v>
      </c>
      <c r="E72" s="50"/>
      <c r="F72" s="137">
        <v>12</v>
      </c>
      <c r="G72" s="138">
        <v>4</v>
      </c>
      <c r="H72" s="138">
        <v>0</v>
      </c>
      <c r="I72" s="138">
        <v>0</v>
      </c>
      <c r="J72" s="160"/>
      <c r="K72" s="141">
        <v>10</v>
      </c>
      <c r="L72" s="142">
        <v>46</v>
      </c>
      <c r="M72" s="142">
        <v>0</v>
      </c>
      <c r="N72" s="142">
        <v>0</v>
      </c>
    </row>
    <row r="73" spans="1:14" ht="41.4" x14ac:dyDescent="0.3">
      <c r="A73" s="91" t="s">
        <v>77</v>
      </c>
      <c r="B73" s="3">
        <f>ROUND(3*1.15,3)</f>
        <v>3.45</v>
      </c>
      <c r="C73" s="92">
        <f t="shared" si="9"/>
        <v>22</v>
      </c>
      <c r="D73" s="4">
        <f t="shared" si="10"/>
        <v>75.900000000000006</v>
      </c>
      <c r="E73" s="50"/>
      <c r="F73" s="137">
        <v>0</v>
      </c>
      <c r="G73" s="138">
        <v>2</v>
      </c>
      <c r="H73" s="138">
        <v>0</v>
      </c>
      <c r="I73" s="138">
        <v>0</v>
      </c>
      <c r="J73" s="160"/>
      <c r="K73" s="141">
        <v>0</v>
      </c>
      <c r="L73" s="142">
        <v>11</v>
      </c>
      <c r="M73" s="142">
        <v>0</v>
      </c>
      <c r="N73" s="142">
        <v>0</v>
      </c>
    </row>
    <row r="74" spans="1:14" ht="28.2" thickBot="1" x14ac:dyDescent="0.35">
      <c r="A74" s="99" t="s">
        <v>78</v>
      </c>
      <c r="B74" s="5">
        <f>ROUND(2*1.15,3)</f>
        <v>2.2999999999999998</v>
      </c>
      <c r="C74" s="92">
        <f t="shared" si="9"/>
        <v>7551.2</v>
      </c>
      <c r="D74" s="6">
        <f t="shared" si="10"/>
        <v>17367.759999999998</v>
      </c>
      <c r="E74" s="50"/>
      <c r="F74" s="144">
        <v>12</v>
      </c>
      <c r="G74" s="145">
        <v>4</v>
      </c>
      <c r="H74" s="145">
        <v>1</v>
      </c>
      <c r="I74" s="145">
        <v>0</v>
      </c>
      <c r="J74" s="160"/>
      <c r="K74" s="147">
        <v>355</v>
      </c>
      <c r="L74" s="148">
        <v>676</v>
      </c>
      <c r="M74" s="148">
        <v>587.20000000000005</v>
      </c>
      <c r="N74" s="148">
        <v>0</v>
      </c>
    </row>
    <row r="75" spans="1:14" ht="14.4" thickBot="1" x14ac:dyDescent="0.3">
      <c r="A75" s="106"/>
      <c r="B75" s="107"/>
      <c r="C75" s="108"/>
      <c r="D75" s="150"/>
      <c r="E75" s="7"/>
      <c r="F75" s="50"/>
      <c r="G75" s="49"/>
      <c r="H75" s="49"/>
      <c r="I75" s="49"/>
      <c r="J75" s="65"/>
    </row>
    <row r="76" spans="1:14" ht="14.4" customHeight="1" thickBot="1" x14ac:dyDescent="0.3">
      <c r="A76" s="133"/>
      <c r="B76" s="133"/>
      <c r="C76" s="14"/>
      <c r="D76" s="14"/>
      <c r="E76" s="65"/>
      <c r="F76" s="176" t="s">
        <v>79</v>
      </c>
      <c r="G76" s="177"/>
      <c r="H76" s="177"/>
      <c r="I76" s="178"/>
      <c r="J76" s="158"/>
      <c r="K76" s="176" t="s">
        <v>80</v>
      </c>
      <c r="L76" s="177"/>
      <c r="M76" s="177"/>
      <c r="N76" s="178"/>
    </row>
    <row r="77" spans="1:14" ht="28.2" thickBot="1" x14ac:dyDescent="0.3">
      <c r="A77" s="84" t="s">
        <v>18</v>
      </c>
      <c r="B77" s="85" t="s">
        <v>69</v>
      </c>
      <c r="C77" s="86" t="s">
        <v>70</v>
      </c>
      <c r="D77" s="86" t="s">
        <v>71</v>
      </c>
      <c r="E77" s="49"/>
      <c r="F77" s="159" t="s">
        <v>124</v>
      </c>
      <c r="G77" s="159" t="s">
        <v>125</v>
      </c>
      <c r="H77" s="159" t="s">
        <v>126</v>
      </c>
      <c r="I77" s="159" t="s">
        <v>127</v>
      </c>
      <c r="K77" s="159" t="s">
        <v>124</v>
      </c>
      <c r="L77" s="159" t="s">
        <v>125</v>
      </c>
      <c r="M77" s="159" t="s">
        <v>126</v>
      </c>
      <c r="N77" s="159" t="s">
        <v>127</v>
      </c>
    </row>
    <row r="78" spans="1:14" ht="64.8" customHeight="1" x14ac:dyDescent="0.25">
      <c r="A78" s="91" t="s">
        <v>81</v>
      </c>
      <c r="B78" s="3">
        <f>ROUND(0.04*1.15,3)</f>
        <v>4.5999999999999999E-2</v>
      </c>
      <c r="C78" s="152">
        <f>F78*K78+G78*L78+H78*M78+I78*N78</f>
        <v>2918.9700000000003</v>
      </c>
      <c r="D78" s="4">
        <f>+B78*C78</f>
        <v>134.27262000000002</v>
      </c>
      <c r="E78" s="50"/>
      <c r="F78" s="161">
        <v>1</v>
      </c>
      <c r="G78" s="138">
        <v>0</v>
      </c>
      <c r="H78" s="138">
        <v>1</v>
      </c>
      <c r="I78" s="138">
        <v>2</v>
      </c>
      <c r="K78" s="153">
        <v>163</v>
      </c>
      <c r="L78" s="154">
        <v>0</v>
      </c>
      <c r="M78" s="154">
        <v>835.97</v>
      </c>
      <c r="N78" s="154">
        <v>960</v>
      </c>
    </row>
    <row r="79" spans="1:14" ht="69" x14ac:dyDescent="0.25">
      <c r="A79" s="91" t="s">
        <v>82</v>
      </c>
      <c r="B79" s="3">
        <f>ROUND(0.06*1.15,3)</f>
        <v>6.9000000000000006E-2</v>
      </c>
      <c r="C79" s="152">
        <f t="shared" ref="C79:C82" si="11">F79*K79+G79*L79+H79*M79+I79*N79</f>
        <v>2918.9700000000003</v>
      </c>
      <c r="D79" s="4">
        <f t="shared" ref="D79:D82" si="12">+B79*C79</f>
        <v>201.40893000000003</v>
      </c>
      <c r="E79" s="50"/>
      <c r="F79" s="161">
        <v>1</v>
      </c>
      <c r="G79" s="138">
        <v>0</v>
      </c>
      <c r="H79" s="138">
        <v>1</v>
      </c>
      <c r="I79" s="138">
        <v>2</v>
      </c>
      <c r="K79" s="141">
        <v>163</v>
      </c>
      <c r="L79" s="142">
        <v>0</v>
      </c>
      <c r="M79" s="142">
        <v>835.97</v>
      </c>
      <c r="N79" s="142">
        <v>960</v>
      </c>
    </row>
    <row r="80" spans="1:14" ht="27.6" x14ac:dyDescent="0.25">
      <c r="A80" s="91" t="s">
        <v>83</v>
      </c>
      <c r="B80" s="3">
        <f>ROUND(1.2*1.15,3)</f>
        <v>1.38</v>
      </c>
      <c r="C80" s="152">
        <f t="shared" si="11"/>
        <v>2083</v>
      </c>
      <c r="D80" s="4">
        <f t="shared" si="12"/>
        <v>2874.54</v>
      </c>
      <c r="E80" s="50"/>
      <c r="F80" s="161">
        <v>1</v>
      </c>
      <c r="G80" s="138">
        <v>0</v>
      </c>
      <c r="H80" s="138">
        <v>0</v>
      </c>
      <c r="I80" s="138">
        <v>2</v>
      </c>
      <c r="K80" s="141">
        <v>163</v>
      </c>
      <c r="L80" s="142">
        <v>0</v>
      </c>
      <c r="M80" s="142">
        <v>0</v>
      </c>
      <c r="N80" s="142">
        <v>960</v>
      </c>
    </row>
    <row r="81" spans="1:14" ht="27.6" x14ac:dyDescent="0.25">
      <c r="A81" s="91" t="s">
        <v>84</v>
      </c>
      <c r="B81" s="3">
        <f>ROUND(2*1.15,3)</f>
        <v>2.2999999999999998</v>
      </c>
      <c r="C81" s="152">
        <f t="shared" si="11"/>
        <v>163</v>
      </c>
      <c r="D81" s="4">
        <f t="shared" si="12"/>
        <v>374.9</v>
      </c>
      <c r="E81" s="50"/>
      <c r="F81" s="161">
        <v>1</v>
      </c>
      <c r="G81" s="138">
        <v>0</v>
      </c>
      <c r="H81" s="138">
        <v>0</v>
      </c>
      <c r="I81" s="138">
        <v>0</v>
      </c>
      <c r="K81" s="141">
        <v>163</v>
      </c>
      <c r="L81" s="142">
        <v>0</v>
      </c>
      <c r="M81" s="142">
        <v>0</v>
      </c>
      <c r="N81" s="142">
        <v>0</v>
      </c>
    </row>
    <row r="82" spans="1:14" ht="55.8" thickBot="1" x14ac:dyDescent="0.3">
      <c r="A82" s="112" t="s">
        <v>85</v>
      </c>
      <c r="B82" s="8">
        <f>ROUND(0.06*1.15,3)</f>
        <v>6.9000000000000006E-2</v>
      </c>
      <c r="C82" s="152">
        <f t="shared" si="11"/>
        <v>998.97</v>
      </c>
      <c r="D82" s="6">
        <f t="shared" si="12"/>
        <v>68.928930000000008</v>
      </c>
      <c r="E82" s="50"/>
      <c r="F82" s="162">
        <v>1</v>
      </c>
      <c r="G82" s="145">
        <v>0</v>
      </c>
      <c r="H82" s="145">
        <v>1</v>
      </c>
      <c r="I82" s="145">
        <v>0</v>
      </c>
      <c r="K82" s="147">
        <v>163</v>
      </c>
      <c r="L82" s="148">
        <v>0</v>
      </c>
      <c r="M82" s="148">
        <v>835.97</v>
      </c>
      <c r="N82" s="148">
        <v>0</v>
      </c>
    </row>
    <row r="83" spans="1:14" ht="30" customHeight="1" thickBot="1" x14ac:dyDescent="0.3"/>
    <row r="84" spans="1:14" ht="30" customHeight="1" x14ac:dyDescent="0.25">
      <c r="A84" s="84" t="s">
        <v>86</v>
      </c>
      <c r="B84" s="113" t="s">
        <v>87</v>
      </c>
      <c r="C84" s="114" t="s">
        <v>88</v>
      </c>
      <c r="D84" s="155" t="s">
        <v>89</v>
      </c>
      <c r="E84" s="116" t="s">
        <v>90</v>
      </c>
    </row>
    <row r="85" spans="1:14" ht="30" customHeight="1" thickBot="1" x14ac:dyDescent="0.3">
      <c r="A85" s="117" t="s">
        <v>20</v>
      </c>
      <c r="B85" s="118">
        <v>1</v>
      </c>
      <c r="C85" s="9">
        <f>ROUND(11*1.15,3)</f>
        <v>12.65</v>
      </c>
      <c r="D85" s="156">
        <f>22*8</f>
        <v>176</v>
      </c>
      <c r="E85" s="6">
        <f>D85*C85*B85</f>
        <v>2226.4</v>
      </c>
    </row>
    <row r="86" spans="1:14" ht="30" customHeight="1" x14ac:dyDescent="0.25"/>
    <row r="87" spans="1:14" ht="30" customHeight="1" x14ac:dyDescent="0.25"/>
    <row r="88" spans="1:14" ht="30" customHeight="1" x14ac:dyDescent="0.25"/>
    <row r="89" spans="1:14" ht="30" customHeight="1" x14ac:dyDescent="0.25"/>
    <row r="90" spans="1:14" ht="30" customHeight="1" x14ac:dyDescent="0.25"/>
    <row r="91" spans="1:14" ht="30" customHeight="1" x14ac:dyDescent="0.25"/>
    <row r="92" spans="1:14" ht="30" customHeight="1" x14ac:dyDescent="0.25"/>
    <row r="93" spans="1:14" ht="30" customHeight="1" x14ac:dyDescent="0.25"/>
    <row r="94" spans="1:14" ht="30" customHeight="1" x14ac:dyDescent="0.25"/>
    <row r="95" spans="1:14" ht="30" customHeight="1" x14ac:dyDescent="0.25"/>
    <row r="96" spans="1:14"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row r="210" ht="30" customHeight="1" x14ac:dyDescent="0.25"/>
    <row r="211" ht="30" customHeight="1" x14ac:dyDescent="0.25"/>
    <row r="212" ht="30" customHeight="1" x14ac:dyDescent="0.25"/>
    <row r="213" ht="30" customHeight="1" x14ac:dyDescent="0.25"/>
    <row r="214" ht="30" customHeight="1" x14ac:dyDescent="0.25"/>
    <row r="215" ht="30" customHeight="1" x14ac:dyDescent="0.25"/>
    <row r="216" ht="30" customHeight="1" x14ac:dyDescent="0.25"/>
    <row r="217" ht="30" customHeight="1" x14ac:dyDescent="0.25"/>
    <row r="218" ht="30" customHeight="1" x14ac:dyDescent="0.25"/>
    <row r="219" ht="30" customHeight="1" x14ac:dyDescent="0.25"/>
    <row r="220" ht="30" customHeight="1" x14ac:dyDescent="0.25"/>
    <row r="221" ht="30" customHeight="1" x14ac:dyDescent="0.25"/>
    <row r="222" ht="30" customHeight="1" x14ac:dyDescent="0.25"/>
    <row r="223" ht="30" customHeight="1" x14ac:dyDescent="0.25"/>
    <row r="224" ht="30" customHeight="1" x14ac:dyDescent="0.25"/>
    <row r="225" ht="30" customHeight="1" x14ac:dyDescent="0.25"/>
    <row r="226" ht="30" customHeight="1" x14ac:dyDescent="0.25"/>
    <row r="227" ht="30" customHeight="1" x14ac:dyDescent="0.25"/>
    <row r="228" ht="30" customHeight="1" x14ac:dyDescent="0.25"/>
    <row r="229" ht="30" customHeight="1" x14ac:dyDescent="0.25"/>
    <row r="230" ht="30" customHeight="1" x14ac:dyDescent="0.25"/>
    <row r="231" ht="30" customHeight="1" x14ac:dyDescent="0.25"/>
    <row r="232" ht="30" customHeight="1" x14ac:dyDescent="0.25"/>
    <row r="233" ht="30" customHeight="1" x14ac:dyDescent="0.25"/>
    <row r="234" ht="30" customHeight="1" x14ac:dyDescent="0.25"/>
    <row r="235" ht="30" customHeight="1" x14ac:dyDescent="0.25"/>
    <row r="236" ht="30" customHeight="1" x14ac:dyDescent="0.25"/>
    <row r="237" ht="30" customHeight="1" x14ac:dyDescent="0.25"/>
    <row r="238" ht="30" customHeight="1" x14ac:dyDescent="0.25"/>
    <row r="239" ht="30" customHeight="1" x14ac:dyDescent="0.25"/>
    <row r="240" ht="30" customHeight="1" x14ac:dyDescent="0.25"/>
    <row r="241" ht="30" customHeight="1" x14ac:dyDescent="0.25"/>
    <row r="242" ht="30" customHeight="1" x14ac:dyDescent="0.25"/>
    <row r="243" ht="30" customHeight="1" x14ac:dyDescent="0.25"/>
    <row r="244" ht="30" customHeight="1" x14ac:dyDescent="0.25"/>
    <row r="245" ht="30" customHeight="1" x14ac:dyDescent="0.25"/>
    <row r="246" ht="30" customHeight="1" x14ac:dyDescent="0.25"/>
    <row r="247" ht="30" customHeight="1" x14ac:dyDescent="0.25"/>
    <row r="248" ht="30" customHeight="1" x14ac:dyDescent="0.25"/>
    <row r="249" ht="30" customHeight="1" x14ac:dyDescent="0.25"/>
    <row r="250" ht="30" customHeight="1" x14ac:dyDescent="0.25"/>
    <row r="251" ht="30" customHeight="1" x14ac:dyDescent="0.25"/>
    <row r="252" ht="30" customHeight="1" x14ac:dyDescent="0.25"/>
    <row r="253" ht="30" customHeight="1" x14ac:dyDescent="0.25"/>
    <row r="254" ht="30" customHeight="1" x14ac:dyDescent="0.25"/>
    <row r="255" ht="30" customHeight="1" x14ac:dyDescent="0.25"/>
    <row r="256" ht="30" customHeight="1" x14ac:dyDescent="0.25"/>
    <row r="257" ht="30" customHeight="1" x14ac:dyDescent="0.25"/>
    <row r="258" ht="30" customHeight="1" x14ac:dyDescent="0.25"/>
    <row r="259" ht="30" customHeight="1" x14ac:dyDescent="0.25"/>
    <row r="260" ht="30" customHeight="1" x14ac:dyDescent="0.25"/>
    <row r="261" ht="30" customHeight="1" x14ac:dyDescent="0.25"/>
    <row r="262" ht="30" customHeight="1" x14ac:dyDescent="0.25"/>
    <row r="263" ht="30" customHeight="1" x14ac:dyDescent="0.25"/>
    <row r="264" ht="30" customHeight="1" x14ac:dyDescent="0.25"/>
    <row r="265" ht="30" customHeight="1" x14ac:dyDescent="0.25"/>
    <row r="266" ht="30" customHeight="1" x14ac:dyDescent="0.25"/>
    <row r="267" ht="30" customHeight="1" x14ac:dyDescent="0.25"/>
    <row r="268" ht="30" customHeight="1" x14ac:dyDescent="0.25"/>
    <row r="269" ht="30" customHeight="1" x14ac:dyDescent="0.25"/>
    <row r="270" ht="30" customHeight="1" x14ac:dyDescent="0.25"/>
    <row r="271" ht="30" customHeight="1" x14ac:dyDescent="0.25"/>
    <row r="272" ht="30" customHeight="1" x14ac:dyDescent="0.25"/>
    <row r="273" ht="30" customHeight="1" x14ac:dyDescent="0.25"/>
    <row r="274" ht="30" customHeight="1" x14ac:dyDescent="0.25"/>
    <row r="275" ht="30" customHeight="1" x14ac:dyDescent="0.25"/>
    <row r="276" ht="30" customHeight="1" x14ac:dyDescent="0.25"/>
    <row r="277" ht="30" customHeight="1" x14ac:dyDescent="0.25"/>
    <row r="278" ht="30" customHeight="1" x14ac:dyDescent="0.25"/>
    <row r="279" ht="30" customHeight="1" x14ac:dyDescent="0.25"/>
    <row r="280" ht="30" customHeight="1" x14ac:dyDescent="0.25"/>
    <row r="281" ht="30" customHeight="1" x14ac:dyDescent="0.25"/>
    <row r="282" ht="30" customHeight="1" x14ac:dyDescent="0.25"/>
    <row r="283" ht="30" customHeight="1" x14ac:dyDescent="0.25"/>
    <row r="284" ht="30" customHeight="1" x14ac:dyDescent="0.25"/>
    <row r="285" ht="30" customHeight="1" x14ac:dyDescent="0.25"/>
    <row r="286" ht="30" customHeight="1" x14ac:dyDescent="0.25"/>
    <row r="287" ht="30" customHeight="1" x14ac:dyDescent="0.25"/>
    <row r="288" ht="30" customHeight="1" x14ac:dyDescent="0.25"/>
    <row r="289" ht="30" customHeight="1" x14ac:dyDescent="0.25"/>
    <row r="290" ht="30" customHeight="1" x14ac:dyDescent="0.25"/>
    <row r="291" ht="30" customHeight="1" x14ac:dyDescent="0.25"/>
    <row r="292" ht="30" customHeight="1" x14ac:dyDescent="0.25"/>
    <row r="293" ht="30" customHeight="1" x14ac:dyDescent="0.25"/>
    <row r="294" ht="30" customHeight="1" x14ac:dyDescent="0.25"/>
    <row r="295" ht="30" customHeight="1" x14ac:dyDescent="0.25"/>
    <row r="296" ht="30" customHeight="1" x14ac:dyDescent="0.25"/>
    <row r="297" ht="30" customHeight="1" x14ac:dyDescent="0.25"/>
    <row r="298" ht="30" customHeight="1" x14ac:dyDescent="0.25"/>
    <row r="299" ht="30" customHeight="1" x14ac:dyDescent="0.25"/>
    <row r="300" ht="30" customHeight="1" x14ac:dyDescent="0.25"/>
    <row r="301" ht="30" customHeight="1" x14ac:dyDescent="0.25"/>
    <row r="302" ht="30" customHeight="1" x14ac:dyDescent="0.25"/>
    <row r="303" ht="30" customHeight="1" x14ac:dyDescent="0.25"/>
    <row r="304" ht="30" customHeight="1" x14ac:dyDescent="0.25"/>
    <row r="305" ht="30" customHeight="1" x14ac:dyDescent="0.25"/>
    <row r="306" ht="30" customHeight="1" x14ac:dyDescent="0.25"/>
    <row r="307" ht="30" customHeight="1" x14ac:dyDescent="0.25"/>
    <row r="308" ht="30" customHeight="1" x14ac:dyDescent="0.25"/>
    <row r="309" ht="30" customHeight="1" x14ac:dyDescent="0.25"/>
    <row r="310" ht="30" customHeight="1" x14ac:dyDescent="0.25"/>
    <row r="311" ht="30" customHeight="1" x14ac:dyDescent="0.25"/>
    <row r="312" ht="30" customHeight="1" x14ac:dyDescent="0.25"/>
    <row r="313" ht="30" customHeight="1" x14ac:dyDescent="0.25"/>
    <row r="314" ht="30" customHeight="1" x14ac:dyDescent="0.25"/>
    <row r="315" ht="30" customHeight="1" x14ac:dyDescent="0.25"/>
    <row r="316" ht="30" customHeight="1" x14ac:dyDescent="0.25"/>
    <row r="317" ht="30" customHeight="1" x14ac:dyDescent="0.25"/>
    <row r="318" ht="30" customHeight="1" x14ac:dyDescent="0.25"/>
    <row r="319" ht="30" customHeight="1" x14ac:dyDescent="0.25"/>
    <row r="320" ht="30" customHeight="1" x14ac:dyDescent="0.25"/>
    <row r="321" ht="30" customHeight="1" x14ac:dyDescent="0.25"/>
    <row r="322" ht="30" customHeight="1" x14ac:dyDescent="0.25"/>
    <row r="323" ht="30" customHeight="1" x14ac:dyDescent="0.25"/>
    <row r="324" ht="30" customHeight="1" x14ac:dyDescent="0.25"/>
    <row r="325" ht="30" customHeight="1" x14ac:dyDescent="0.25"/>
    <row r="326" ht="30" customHeight="1" x14ac:dyDescent="0.25"/>
    <row r="327" ht="30" customHeight="1" x14ac:dyDescent="0.25"/>
    <row r="328" ht="30" customHeight="1" x14ac:dyDescent="0.25"/>
    <row r="329" ht="30" customHeight="1" x14ac:dyDescent="0.25"/>
    <row r="330" ht="30" customHeight="1" x14ac:dyDescent="0.25"/>
    <row r="331" ht="30" customHeight="1" x14ac:dyDescent="0.25"/>
    <row r="332" ht="30" customHeight="1" x14ac:dyDescent="0.25"/>
    <row r="333" ht="30" customHeight="1" x14ac:dyDescent="0.25"/>
    <row r="334" ht="30" customHeight="1" x14ac:dyDescent="0.25"/>
    <row r="335" ht="30" customHeight="1" x14ac:dyDescent="0.25"/>
    <row r="336"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row r="395" ht="30" customHeight="1" x14ac:dyDescent="0.25"/>
    <row r="396" ht="30" customHeight="1" x14ac:dyDescent="0.25"/>
    <row r="397" ht="30" customHeight="1" x14ac:dyDescent="0.25"/>
    <row r="398" ht="30" customHeight="1" x14ac:dyDescent="0.25"/>
    <row r="399" ht="30" customHeight="1" x14ac:dyDescent="0.25"/>
    <row r="400" ht="30" customHeight="1" x14ac:dyDescent="0.25"/>
    <row r="401" ht="30" customHeight="1" x14ac:dyDescent="0.25"/>
    <row r="402" ht="30" customHeight="1" x14ac:dyDescent="0.25"/>
    <row r="403" ht="30" customHeight="1" x14ac:dyDescent="0.25"/>
    <row r="404" ht="30" customHeight="1" x14ac:dyDescent="0.25"/>
    <row r="405" ht="30" customHeight="1" x14ac:dyDescent="0.25"/>
    <row r="406" ht="30" customHeight="1" x14ac:dyDescent="0.25"/>
    <row r="407" ht="30" customHeight="1" x14ac:dyDescent="0.25"/>
    <row r="408" ht="30" customHeight="1" x14ac:dyDescent="0.25"/>
    <row r="409" ht="30" customHeight="1" x14ac:dyDescent="0.25"/>
    <row r="410" ht="30" customHeight="1" x14ac:dyDescent="0.25"/>
    <row r="411" ht="30" customHeight="1" x14ac:dyDescent="0.25"/>
    <row r="412" ht="30" customHeight="1" x14ac:dyDescent="0.25"/>
    <row r="413" ht="30" customHeight="1" x14ac:dyDescent="0.25"/>
    <row r="414" ht="30" customHeight="1" x14ac:dyDescent="0.25"/>
    <row r="415" ht="30" customHeight="1" x14ac:dyDescent="0.25"/>
    <row r="416" ht="30" customHeight="1" x14ac:dyDescent="0.25"/>
    <row r="417" ht="30" customHeight="1" x14ac:dyDescent="0.25"/>
    <row r="418" ht="30" customHeight="1" x14ac:dyDescent="0.25"/>
    <row r="419" ht="30" customHeight="1" x14ac:dyDescent="0.25"/>
    <row r="420" ht="30" customHeight="1" x14ac:dyDescent="0.25"/>
    <row r="421" ht="30" customHeight="1" x14ac:dyDescent="0.25"/>
    <row r="422" ht="30" customHeight="1" x14ac:dyDescent="0.25"/>
    <row r="423" ht="30" customHeight="1" x14ac:dyDescent="0.25"/>
    <row r="424" ht="30" customHeight="1" x14ac:dyDescent="0.25"/>
    <row r="425" ht="30" customHeight="1" x14ac:dyDescent="0.25"/>
    <row r="426" ht="30" customHeight="1" x14ac:dyDescent="0.25"/>
    <row r="427" ht="30" customHeight="1" x14ac:dyDescent="0.25"/>
    <row r="428" ht="30" customHeight="1" x14ac:dyDescent="0.25"/>
    <row r="429" ht="30" customHeight="1" x14ac:dyDescent="0.25"/>
    <row r="430" ht="30" customHeight="1" x14ac:dyDescent="0.25"/>
    <row r="431" ht="30" customHeight="1" x14ac:dyDescent="0.25"/>
    <row r="432" ht="30" customHeight="1" x14ac:dyDescent="0.25"/>
    <row r="433" ht="30" customHeight="1" x14ac:dyDescent="0.25"/>
    <row r="434" ht="30" customHeight="1" x14ac:dyDescent="0.25"/>
    <row r="435" ht="30" customHeight="1" x14ac:dyDescent="0.25"/>
    <row r="436" ht="30" customHeight="1" x14ac:dyDescent="0.25"/>
    <row r="437" ht="30" customHeight="1" x14ac:dyDescent="0.25"/>
    <row r="438" ht="30" customHeight="1" x14ac:dyDescent="0.25"/>
    <row r="439" ht="30" customHeight="1" x14ac:dyDescent="0.25"/>
    <row r="440" ht="30" customHeight="1" x14ac:dyDescent="0.25"/>
    <row r="441" ht="30" customHeight="1" x14ac:dyDescent="0.25"/>
    <row r="442" ht="30" customHeight="1" x14ac:dyDescent="0.25"/>
    <row r="443" ht="30" customHeight="1" x14ac:dyDescent="0.25"/>
    <row r="444" ht="30" customHeight="1" x14ac:dyDescent="0.25"/>
    <row r="445" ht="30" customHeight="1" x14ac:dyDescent="0.25"/>
    <row r="446" ht="30" customHeight="1" x14ac:dyDescent="0.25"/>
    <row r="447" ht="30" customHeight="1" x14ac:dyDescent="0.25"/>
    <row r="448" ht="30" customHeight="1" x14ac:dyDescent="0.25"/>
    <row r="449" ht="30" customHeight="1" x14ac:dyDescent="0.25"/>
    <row r="450" ht="30" customHeight="1" x14ac:dyDescent="0.25"/>
    <row r="451" ht="30" customHeight="1" x14ac:dyDescent="0.25"/>
    <row r="452" ht="30" customHeight="1" x14ac:dyDescent="0.25"/>
    <row r="453" ht="30" customHeight="1" x14ac:dyDescent="0.25"/>
    <row r="454" ht="30" customHeight="1" x14ac:dyDescent="0.25"/>
    <row r="455" ht="30" customHeight="1" x14ac:dyDescent="0.25"/>
    <row r="456" ht="30" customHeight="1" x14ac:dyDescent="0.25"/>
    <row r="457" ht="30" customHeight="1" x14ac:dyDescent="0.25"/>
    <row r="458" ht="30" customHeight="1" x14ac:dyDescent="0.25"/>
    <row r="459" ht="30" customHeight="1" x14ac:dyDescent="0.25"/>
    <row r="460" ht="30" customHeight="1" x14ac:dyDescent="0.25"/>
    <row r="461" ht="30" customHeight="1" x14ac:dyDescent="0.25"/>
    <row r="462" ht="30" customHeight="1" x14ac:dyDescent="0.25"/>
    <row r="463" ht="30" customHeight="1" x14ac:dyDescent="0.25"/>
    <row r="464" ht="30" customHeight="1" x14ac:dyDescent="0.25"/>
    <row r="465" ht="30" customHeight="1" x14ac:dyDescent="0.25"/>
    <row r="466" ht="30" customHeight="1" x14ac:dyDescent="0.25"/>
    <row r="467" ht="30" customHeight="1" x14ac:dyDescent="0.25"/>
    <row r="468" ht="30" customHeight="1" x14ac:dyDescent="0.25"/>
    <row r="469" ht="30" customHeight="1" x14ac:dyDescent="0.25"/>
    <row r="470" ht="30" customHeight="1" x14ac:dyDescent="0.25"/>
    <row r="471" ht="30" customHeight="1" x14ac:dyDescent="0.25"/>
    <row r="472" ht="30" customHeight="1" x14ac:dyDescent="0.25"/>
    <row r="473" ht="30" customHeight="1" x14ac:dyDescent="0.25"/>
    <row r="474" ht="30" customHeight="1" x14ac:dyDescent="0.25"/>
    <row r="475" ht="30" customHeight="1" x14ac:dyDescent="0.25"/>
    <row r="476" ht="30" customHeight="1" x14ac:dyDescent="0.25"/>
    <row r="477" ht="30" customHeight="1" x14ac:dyDescent="0.25"/>
    <row r="478" ht="30" customHeight="1" x14ac:dyDescent="0.25"/>
    <row r="479" ht="30" customHeight="1" x14ac:dyDescent="0.25"/>
    <row r="480" ht="30" customHeight="1" x14ac:dyDescent="0.25"/>
    <row r="481" ht="30" customHeight="1" x14ac:dyDescent="0.25"/>
    <row r="482" ht="30" customHeight="1" x14ac:dyDescent="0.25"/>
    <row r="483" ht="30" customHeight="1" x14ac:dyDescent="0.25"/>
    <row r="484" ht="30" customHeight="1" x14ac:dyDescent="0.25"/>
    <row r="485" ht="30" customHeight="1" x14ac:dyDescent="0.25"/>
    <row r="486" ht="30" customHeight="1" x14ac:dyDescent="0.25"/>
    <row r="487" ht="30" customHeight="1" x14ac:dyDescent="0.25"/>
    <row r="488" ht="30" customHeight="1" x14ac:dyDescent="0.25"/>
    <row r="489" ht="30" customHeight="1" x14ac:dyDescent="0.25"/>
    <row r="490" ht="30" customHeight="1" x14ac:dyDescent="0.25"/>
    <row r="491" ht="30" customHeight="1" x14ac:dyDescent="0.25"/>
    <row r="492" ht="30" customHeight="1" x14ac:dyDescent="0.25"/>
    <row r="493" ht="30" customHeight="1" x14ac:dyDescent="0.25"/>
    <row r="494" ht="30" customHeight="1" x14ac:dyDescent="0.25"/>
    <row r="495" ht="30" customHeight="1" x14ac:dyDescent="0.25"/>
    <row r="496" ht="30" customHeight="1" x14ac:dyDescent="0.25"/>
    <row r="497" ht="30" customHeight="1" x14ac:dyDescent="0.25"/>
    <row r="498" ht="30" customHeight="1" x14ac:dyDescent="0.25"/>
    <row r="499" ht="30" customHeight="1" x14ac:dyDescent="0.25"/>
    <row r="500" ht="30" customHeight="1" x14ac:dyDescent="0.25"/>
    <row r="501" ht="30" customHeight="1" x14ac:dyDescent="0.25"/>
    <row r="502" ht="30" customHeight="1" x14ac:dyDescent="0.25"/>
    <row r="503" ht="30" customHeight="1" x14ac:dyDescent="0.25"/>
    <row r="504" ht="30" customHeight="1" x14ac:dyDescent="0.25"/>
    <row r="505" ht="30" customHeight="1" x14ac:dyDescent="0.25"/>
    <row r="506" ht="30" customHeight="1" x14ac:dyDescent="0.25"/>
    <row r="507" ht="30" customHeight="1" x14ac:dyDescent="0.25"/>
    <row r="508" ht="30" customHeight="1" x14ac:dyDescent="0.25"/>
    <row r="509" ht="30" customHeight="1" x14ac:dyDescent="0.25"/>
    <row r="510" ht="30" customHeight="1" x14ac:dyDescent="0.25"/>
    <row r="511" ht="30" customHeight="1" x14ac:dyDescent="0.25"/>
    <row r="512" ht="30" customHeight="1" x14ac:dyDescent="0.25"/>
    <row r="513" ht="30" customHeight="1" x14ac:dyDescent="0.25"/>
    <row r="514" ht="30" customHeight="1" x14ac:dyDescent="0.25"/>
    <row r="515" ht="30" customHeight="1" x14ac:dyDescent="0.25"/>
    <row r="516" ht="30" customHeight="1" x14ac:dyDescent="0.25"/>
    <row r="517" ht="30" customHeight="1" x14ac:dyDescent="0.25"/>
    <row r="518" ht="30" customHeight="1" x14ac:dyDescent="0.25"/>
    <row r="519" ht="30" customHeight="1" x14ac:dyDescent="0.25"/>
    <row r="520" ht="30" customHeight="1" x14ac:dyDescent="0.25"/>
    <row r="521" ht="30" customHeight="1" x14ac:dyDescent="0.25"/>
    <row r="522" ht="30" customHeight="1" x14ac:dyDescent="0.25"/>
    <row r="523" ht="30" customHeight="1" x14ac:dyDescent="0.25"/>
    <row r="524" ht="30" customHeight="1" x14ac:dyDescent="0.25"/>
    <row r="525" ht="30" customHeight="1" x14ac:dyDescent="0.25"/>
    <row r="526" ht="30" customHeight="1" x14ac:dyDescent="0.25"/>
    <row r="527" ht="30" customHeight="1" x14ac:dyDescent="0.25"/>
    <row r="528" ht="30" customHeight="1" x14ac:dyDescent="0.25"/>
    <row r="529" ht="30" customHeight="1" x14ac:dyDescent="0.25"/>
    <row r="530" ht="30" customHeight="1" x14ac:dyDescent="0.25"/>
    <row r="531" ht="30" customHeight="1" x14ac:dyDescent="0.25"/>
    <row r="532" ht="30" customHeight="1" x14ac:dyDescent="0.25"/>
    <row r="533" ht="30" customHeight="1" x14ac:dyDescent="0.25"/>
    <row r="534" ht="30" customHeight="1" x14ac:dyDescent="0.25"/>
    <row r="535" ht="30" customHeight="1" x14ac:dyDescent="0.25"/>
    <row r="536" ht="30" customHeight="1" x14ac:dyDescent="0.25"/>
    <row r="537" ht="30" customHeight="1" x14ac:dyDescent="0.25"/>
    <row r="538" ht="30" customHeight="1" x14ac:dyDescent="0.25"/>
    <row r="539" ht="30" customHeight="1" x14ac:dyDescent="0.25"/>
    <row r="540" ht="30" customHeight="1" x14ac:dyDescent="0.25"/>
    <row r="541" ht="30" customHeight="1" x14ac:dyDescent="0.25"/>
    <row r="542" ht="30" customHeight="1" x14ac:dyDescent="0.25"/>
    <row r="543" ht="30" customHeight="1" x14ac:dyDescent="0.25"/>
    <row r="544" ht="30" customHeight="1" x14ac:dyDescent="0.25"/>
    <row r="545" ht="30" customHeight="1" x14ac:dyDescent="0.25"/>
    <row r="546" ht="30" customHeight="1" x14ac:dyDescent="0.25"/>
    <row r="547" ht="30" customHeight="1" x14ac:dyDescent="0.25"/>
    <row r="548" ht="30" customHeight="1" x14ac:dyDescent="0.25"/>
    <row r="549" ht="30" customHeight="1" x14ac:dyDescent="0.25"/>
    <row r="550" ht="30" customHeight="1" x14ac:dyDescent="0.25"/>
    <row r="551" ht="30" customHeight="1" x14ac:dyDescent="0.25"/>
    <row r="552" ht="30" customHeight="1" x14ac:dyDescent="0.25"/>
    <row r="553" ht="30" customHeight="1" x14ac:dyDescent="0.25"/>
    <row r="554" ht="30" customHeight="1" x14ac:dyDescent="0.25"/>
    <row r="555" ht="30" customHeight="1" x14ac:dyDescent="0.25"/>
    <row r="556" ht="30" customHeight="1" x14ac:dyDescent="0.25"/>
    <row r="557" ht="30" customHeight="1" x14ac:dyDescent="0.25"/>
    <row r="558" ht="30" customHeight="1" x14ac:dyDescent="0.25"/>
    <row r="559" ht="30" customHeight="1" x14ac:dyDescent="0.25"/>
    <row r="560" ht="30" customHeight="1" x14ac:dyDescent="0.25"/>
    <row r="561" ht="30" customHeight="1" x14ac:dyDescent="0.25"/>
    <row r="562" ht="30" customHeight="1" x14ac:dyDescent="0.25"/>
    <row r="563" ht="30" customHeight="1" x14ac:dyDescent="0.25"/>
    <row r="564" ht="30" customHeight="1" x14ac:dyDescent="0.25"/>
    <row r="565" ht="30" customHeight="1" x14ac:dyDescent="0.25"/>
    <row r="566" ht="30" customHeight="1" x14ac:dyDescent="0.25"/>
    <row r="567" ht="30" customHeight="1" x14ac:dyDescent="0.25"/>
    <row r="568" ht="30" customHeight="1" x14ac:dyDescent="0.25"/>
    <row r="569" ht="30" customHeight="1" x14ac:dyDescent="0.25"/>
    <row r="570" ht="30" customHeight="1" x14ac:dyDescent="0.25"/>
    <row r="571" ht="30" customHeight="1" x14ac:dyDescent="0.25"/>
    <row r="572" ht="30" customHeight="1" x14ac:dyDescent="0.25"/>
    <row r="573" ht="30" customHeight="1" x14ac:dyDescent="0.25"/>
    <row r="574" ht="30" customHeight="1" x14ac:dyDescent="0.25"/>
    <row r="575" ht="30" customHeight="1" x14ac:dyDescent="0.25"/>
    <row r="576" ht="30" customHeight="1" x14ac:dyDescent="0.25"/>
    <row r="577" ht="30" customHeight="1" x14ac:dyDescent="0.25"/>
    <row r="578" ht="30" customHeight="1" x14ac:dyDescent="0.25"/>
    <row r="579" ht="30" customHeight="1" x14ac:dyDescent="0.25"/>
    <row r="580" ht="30" customHeight="1" x14ac:dyDescent="0.25"/>
    <row r="581" ht="30" customHeight="1" x14ac:dyDescent="0.25"/>
    <row r="582" ht="30" customHeight="1" x14ac:dyDescent="0.25"/>
    <row r="583" ht="30" customHeight="1" x14ac:dyDescent="0.25"/>
    <row r="584" ht="30" customHeight="1" x14ac:dyDescent="0.25"/>
    <row r="585" ht="30" customHeight="1" x14ac:dyDescent="0.25"/>
    <row r="586" ht="30" customHeight="1" x14ac:dyDescent="0.25"/>
    <row r="587" ht="30" customHeight="1" x14ac:dyDescent="0.25"/>
    <row r="588" ht="30" customHeight="1" x14ac:dyDescent="0.25"/>
    <row r="589" ht="30" customHeight="1" x14ac:dyDescent="0.25"/>
    <row r="590" ht="30" customHeight="1" x14ac:dyDescent="0.25"/>
    <row r="591" ht="30" customHeight="1" x14ac:dyDescent="0.25"/>
    <row r="592" ht="30" customHeight="1" x14ac:dyDescent="0.25"/>
    <row r="593" ht="30" customHeight="1" x14ac:dyDescent="0.25"/>
    <row r="594" ht="30" customHeight="1" x14ac:dyDescent="0.25"/>
    <row r="595" ht="30" customHeight="1" x14ac:dyDescent="0.25"/>
    <row r="596" ht="30" customHeight="1" x14ac:dyDescent="0.25"/>
    <row r="597" ht="30" customHeight="1" x14ac:dyDescent="0.25"/>
    <row r="598" ht="30" customHeight="1" x14ac:dyDescent="0.25"/>
    <row r="599" ht="30" customHeight="1" x14ac:dyDescent="0.25"/>
    <row r="600" ht="30" customHeight="1" x14ac:dyDescent="0.25"/>
    <row r="601" ht="30" customHeight="1" x14ac:dyDescent="0.25"/>
    <row r="602" ht="30" customHeight="1" x14ac:dyDescent="0.25"/>
    <row r="603" ht="30" customHeight="1" x14ac:dyDescent="0.25"/>
    <row r="604" ht="30" customHeight="1" x14ac:dyDescent="0.25"/>
    <row r="605" ht="30" customHeight="1" x14ac:dyDescent="0.25"/>
    <row r="606" ht="30" customHeight="1" x14ac:dyDescent="0.25"/>
    <row r="607" ht="30" customHeight="1" x14ac:dyDescent="0.25"/>
    <row r="608" ht="30" customHeight="1" x14ac:dyDescent="0.25"/>
    <row r="609" ht="30" customHeight="1" x14ac:dyDescent="0.25"/>
    <row r="610" ht="30" customHeight="1" x14ac:dyDescent="0.25"/>
    <row r="611" ht="30" customHeight="1" x14ac:dyDescent="0.25"/>
    <row r="612" ht="30" customHeight="1" x14ac:dyDescent="0.25"/>
    <row r="613" ht="30" customHeight="1" x14ac:dyDescent="0.25"/>
    <row r="614" ht="30" customHeight="1" x14ac:dyDescent="0.25"/>
    <row r="615" ht="30" customHeight="1" x14ac:dyDescent="0.25"/>
    <row r="616" ht="30" customHeight="1" x14ac:dyDescent="0.25"/>
    <row r="617" ht="30" customHeight="1" x14ac:dyDescent="0.25"/>
    <row r="618" ht="30" customHeight="1" x14ac:dyDescent="0.25"/>
    <row r="619" ht="30" customHeight="1" x14ac:dyDescent="0.25"/>
    <row r="620" ht="30" customHeight="1" x14ac:dyDescent="0.25"/>
    <row r="621" ht="30" customHeight="1" x14ac:dyDescent="0.25"/>
    <row r="622" ht="30" customHeight="1" x14ac:dyDescent="0.25"/>
    <row r="623" ht="30" customHeight="1" x14ac:dyDescent="0.25"/>
    <row r="624" ht="30" customHeight="1" x14ac:dyDescent="0.25"/>
    <row r="625" ht="30" customHeight="1" x14ac:dyDescent="0.25"/>
    <row r="626" ht="30" customHeight="1" x14ac:dyDescent="0.25"/>
    <row r="627" ht="30" customHeight="1" x14ac:dyDescent="0.25"/>
    <row r="628" ht="30" customHeight="1" x14ac:dyDescent="0.25"/>
    <row r="629" ht="30" customHeight="1" x14ac:dyDescent="0.25"/>
    <row r="630" ht="30" customHeight="1" x14ac:dyDescent="0.25"/>
    <row r="631" ht="30" customHeight="1" x14ac:dyDescent="0.25"/>
    <row r="632" ht="30" customHeight="1" x14ac:dyDescent="0.25"/>
    <row r="633" ht="30" customHeight="1" x14ac:dyDescent="0.25"/>
    <row r="634" ht="30" customHeight="1" x14ac:dyDescent="0.25"/>
    <row r="635" ht="30" customHeight="1" x14ac:dyDescent="0.25"/>
    <row r="636" ht="30" customHeight="1" x14ac:dyDescent="0.25"/>
    <row r="637" ht="30" customHeight="1" x14ac:dyDescent="0.25"/>
    <row r="638" ht="30" customHeight="1" x14ac:dyDescent="0.25"/>
    <row r="639" ht="30" customHeight="1" x14ac:dyDescent="0.25"/>
    <row r="640" ht="30" customHeight="1" x14ac:dyDescent="0.25"/>
    <row r="641" ht="30" customHeight="1" x14ac:dyDescent="0.25"/>
    <row r="642" ht="30" customHeight="1" x14ac:dyDescent="0.25"/>
    <row r="643" ht="30" customHeight="1" x14ac:dyDescent="0.25"/>
    <row r="644" ht="30" customHeight="1" x14ac:dyDescent="0.25"/>
    <row r="645" ht="30" customHeight="1" x14ac:dyDescent="0.25"/>
    <row r="646" ht="30" customHeight="1" x14ac:dyDescent="0.25"/>
    <row r="647" ht="30" customHeight="1" x14ac:dyDescent="0.25"/>
    <row r="648" ht="30" customHeight="1" x14ac:dyDescent="0.25"/>
    <row r="649" ht="30" customHeight="1" x14ac:dyDescent="0.25"/>
    <row r="650" ht="30" customHeight="1" x14ac:dyDescent="0.25"/>
    <row r="651" ht="30" customHeight="1" x14ac:dyDescent="0.25"/>
    <row r="652" ht="30" customHeight="1" x14ac:dyDescent="0.25"/>
    <row r="653" ht="30" customHeight="1" x14ac:dyDescent="0.25"/>
    <row r="654" ht="30" customHeight="1" x14ac:dyDescent="0.25"/>
    <row r="655" ht="30" customHeight="1" x14ac:dyDescent="0.25"/>
    <row r="656" ht="30" customHeight="1" x14ac:dyDescent="0.25"/>
    <row r="657" ht="30" customHeight="1" x14ac:dyDescent="0.25"/>
    <row r="658" ht="30" customHeight="1" x14ac:dyDescent="0.25"/>
    <row r="659" ht="30" customHeight="1" x14ac:dyDescent="0.25"/>
    <row r="660" ht="30" customHeight="1" x14ac:dyDescent="0.25"/>
    <row r="661" ht="30" customHeight="1" x14ac:dyDescent="0.25"/>
    <row r="662" ht="30" customHeight="1" x14ac:dyDescent="0.25"/>
    <row r="663" ht="30" customHeight="1" x14ac:dyDescent="0.25"/>
    <row r="664" ht="30" customHeight="1" x14ac:dyDescent="0.25"/>
    <row r="665" ht="30" customHeight="1" x14ac:dyDescent="0.25"/>
    <row r="666" ht="30" customHeight="1" x14ac:dyDescent="0.25"/>
    <row r="667" ht="30" customHeight="1" x14ac:dyDescent="0.25"/>
    <row r="668" ht="30" customHeight="1" x14ac:dyDescent="0.25"/>
    <row r="669" ht="30" customHeight="1" x14ac:dyDescent="0.25"/>
    <row r="670" ht="30" customHeight="1" x14ac:dyDescent="0.25"/>
    <row r="671" ht="30" customHeight="1" x14ac:dyDescent="0.25"/>
    <row r="672" ht="30" customHeight="1" x14ac:dyDescent="0.25"/>
    <row r="673" ht="30" customHeight="1" x14ac:dyDescent="0.25"/>
    <row r="674" ht="30" customHeight="1" x14ac:dyDescent="0.25"/>
    <row r="675" ht="30" customHeight="1" x14ac:dyDescent="0.25"/>
    <row r="676" ht="30" customHeight="1" x14ac:dyDescent="0.25"/>
    <row r="677" ht="30" customHeight="1" x14ac:dyDescent="0.25"/>
    <row r="678" ht="30" customHeight="1" x14ac:dyDescent="0.25"/>
    <row r="679" ht="30" customHeight="1" x14ac:dyDescent="0.25"/>
    <row r="680" ht="30" customHeight="1" x14ac:dyDescent="0.25"/>
    <row r="681" ht="30" customHeight="1" x14ac:dyDescent="0.25"/>
    <row r="682" ht="30" customHeight="1" x14ac:dyDescent="0.25"/>
    <row r="683" ht="30" customHeight="1" x14ac:dyDescent="0.25"/>
    <row r="684" ht="30" customHeight="1" x14ac:dyDescent="0.25"/>
    <row r="685" ht="30" customHeight="1" x14ac:dyDescent="0.25"/>
    <row r="686" ht="30" customHeight="1" x14ac:dyDescent="0.25"/>
    <row r="687" ht="30" customHeight="1" x14ac:dyDescent="0.25"/>
    <row r="688" ht="30" customHeight="1" x14ac:dyDescent="0.25"/>
    <row r="689" ht="30" customHeight="1" x14ac:dyDescent="0.25"/>
    <row r="690" ht="30" customHeight="1" x14ac:dyDescent="0.25"/>
    <row r="691" ht="30" customHeight="1" x14ac:dyDescent="0.25"/>
    <row r="692" ht="30" customHeight="1" x14ac:dyDescent="0.25"/>
    <row r="693" ht="30" customHeight="1" x14ac:dyDescent="0.25"/>
    <row r="694" ht="30" customHeight="1" x14ac:dyDescent="0.25"/>
    <row r="695" ht="30" customHeight="1" x14ac:dyDescent="0.25"/>
    <row r="696" ht="30" customHeight="1" x14ac:dyDescent="0.25"/>
    <row r="697" ht="30" customHeight="1" x14ac:dyDescent="0.25"/>
    <row r="698" ht="30" customHeight="1" x14ac:dyDescent="0.25"/>
    <row r="699" ht="30" customHeight="1" x14ac:dyDescent="0.25"/>
    <row r="700" ht="30" customHeight="1" x14ac:dyDescent="0.25"/>
    <row r="701" ht="30" customHeight="1" x14ac:dyDescent="0.25"/>
    <row r="702" ht="30" customHeight="1" x14ac:dyDescent="0.25"/>
    <row r="703" ht="30" customHeight="1" x14ac:dyDescent="0.25"/>
    <row r="704" ht="30" customHeight="1" x14ac:dyDescent="0.25"/>
    <row r="705" ht="30" customHeight="1" x14ac:dyDescent="0.25"/>
    <row r="706" ht="30" customHeight="1" x14ac:dyDescent="0.25"/>
    <row r="707" ht="30" customHeight="1" x14ac:dyDescent="0.25"/>
    <row r="708" ht="30" customHeight="1" x14ac:dyDescent="0.25"/>
    <row r="709" ht="30" customHeight="1" x14ac:dyDescent="0.25"/>
    <row r="710" ht="30" customHeight="1" x14ac:dyDescent="0.25"/>
    <row r="711" ht="30" customHeight="1" x14ac:dyDescent="0.25"/>
    <row r="712" ht="30" customHeight="1" x14ac:dyDescent="0.25"/>
    <row r="713" ht="30" customHeight="1" x14ac:dyDescent="0.25"/>
    <row r="714" ht="30" customHeight="1" x14ac:dyDescent="0.25"/>
    <row r="715" ht="30" customHeight="1" x14ac:dyDescent="0.25"/>
    <row r="716" ht="30" customHeight="1" x14ac:dyDescent="0.25"/>
    <row r="717" ht="30" customHeight="1" x14ac:dyDescent="0.25"/>
    <row r="718" ht="30" customHeight="1" x14ac:dyDescent="0.25"/>
    <row r="719" ht="30" customHeight="1" x14ac:dyDescent="0.25"/>
    <row r="720" ht="30" customHeight="1" x14ac:dyDescent="0.25"/>
    <row r="721" ht="30" customHeight="1" x14ac:dyDescent="0.25"/>
    <row r="722" ht="30" customHeight="1" x14ac:dyDescent="0.25"/>
    <row r="723" ht="30" customHeight="1" x14ac:dyDescent="0.25"/>
    <row r="724" ht="30" customHeight="1" x14ac:dyDescent="0.25"/>
    <row r="725" ht="30" customHeight="1" x14ac:dyDescent="0.25"/>
    <row r="726" ht="30" customHeight="1" x14ac:dyDescent="0.25"/>
    <row r="727" ht="30" customHeight="1" x14ac:dyDescent="0.25"/>
    <row r="728" ht="30" customHeight="1" x14ac:dyDescent="0.25"/>
    <row r="729" ht="30" customHeight="1" x14ac:dyDescent="0.25"/>
    <row r="730" ht="30" customHeight="1" x14ac:dyDescent="0.25"/>
    <row r="731" ht="30" customHeight="1" x14ac:dyDescent="0.25"/>
    <row r="732" ht="30" customHeight="1" x14ac:dyDescent="0.25"/>
    <row r="733" ht="30" customHeight="1" x14ac:dyDescent="0.25"/>
    <row r="734" ht="30" customHeight="1" x14ac:dyDescent="0.25"/>
    <row r="735" ht="30" customHeight="1" x14ac:dyDescent="0.25"/>
    <row r="736" ht="30" customHeight="1" x14ac:dyDescent="0.25"/>
    <row r="737" ht="30" customHeight="1" x14ac:dyDescent="0.25"/>
    <row r="738" ht="30" customHeight="1" x14ac:dyDescent="0.25"/>
    <row r="739" ht="30" customHeight="1" x14ac:dyDescent="0.25"/>
    <row r="740" ht="30" customHeight="1" x14ac:dyDescent="0.25"/>
    <row r="741" ht="30" customHeight="1" x14ac:dyDescent="0.25"/>
    <row r="742" ht="30" customHeight="1" x14ac:dyDescent="0.25"/>
    <row r="743" ht="30" customHeight="1" x14ac:dyDescent="0.25"/>
    <row r="744" ht="30" customHeight="1" x14ac:dyDescent="0.25"/>
    <row r="745" ht="30" customHeight="1" x14ac:dyDescent="0.25"/>
    <row r="746" ht="30" customHeight="1" x14ac:dyDescent="0.25"/>
    <row r="747" ht="30" customHeight="1" x14ac:dyDescent="0.25"/>
    <row r="748" ht="30" customHeight="1" x14ac:dyDescent="0.25"/>
    <row r="749" ht="30" customHeight="1" x14ac:dyDescent="0.25"/>
    <row r="750" ht="30" customHeight="1" x14ac:dyDescent="0.25"/>
    <row r="751" ht="30" customHeight="1" x14ac:dyDescent="0.25"/>
    <row r="752" ht="30" customHeight="1" x14ac:dyDescent="0.25"/>
    <row r="753" ht="30" customHeight="1" x14ac:dyDescent="0.25"/>
    <row r="754" ht="30" customHeight="1" x14ac:dyDescent="0.25"/>
    <row r="755" ht="30" customHeight="1" x14ac:dyDescent="0.25"/>
    <row r="756" ht="30" customHeight="1" x14ac:dyDescent="0.25"/>
    <row r="757" ht="30" customHeight="1" x14ac:dyDescent="0.25"/>
    <row r="758" ht="30" customHeight="1" x14ac:dyDescent="0.25"/>
    <row r="759" ht="30" customHeight="1" x14ac:dyDescent="0.25"/>
    <row r="760" ht="30" customHeight="1" x14ac:dyDescent="0.25"/>
    <row r="761" ht="30" customHeight="1" x14ac:dyDescent="0.25"/>
    <row r="762" ht="30" customHeight="1" x14ac:dyDescent="0.25"/>
    <row r="763" ht="30" customHeight="1" x14ac:dyDescent="0.25"/>
    <row r="764" ht="30" customHeight="1" x14ac:dyDescent="0.25"/>
    <row r="765" ht="30" customHeight="1" x14ac:dyDescent="0.25"/>
    <row r="766" ht="30" customHeight="1" x14ac:dyDescent="0.25"/>
    <row r="767" ht="30" customHeight="1" x14ac:dyDescent="0.25"/>
    <row r="768" ht="30" customHeight="1" x14ac:dyDescent="0.25"/>
    <row r="769" ht="30" customHeight="1" x14ac:dyDescent="0.25"/>
    <row r="770" ht="30" customHeight="1" x14ac:dyDescent="0.25"/>
    <row r="771" ht="30" customHeight="1" x14ac:dyDescent="0.25"/>
    <row r="772" ht="30" customHeight="1" x14ac:dyDescent="0.25"/>
    <row r="773" ht="30" customHeight="1" x14ac:dyDescent="0.25"/>
    <row r="774" ht="30" customHeight="1" x14ac:dyDescent="0.25"/>
    <row r="775" ht="30" customHeight="1" x14ac:dyDescent="0.25"/>
    <row r="776" ht="30" customHeight="1" x14ac:dyDescent="0.25"/>
    <row r="777" ht="30" customHeight="1" x14ac:dyDescent="0.25"/>
    <row r="778" ht="30" customHeight="1" x14ac:dyDescent="0.25"/>
    <row r="779" ht="30" customHeight="1" x14ac:dyDescent="0.25"/>
    <row r="780" ht="30" customHeight="1" x14ac:dyDescent="0.25"/>
    <row r="781" ht="30" customHeight="1" x14ac:dyDescent="0.25"/>
    <row r="782" ht="30" customHeight="1" x14ac:dyDescent="0.25"/>
    <row r="783" ht="30" customHeight="1" x14ac:dyDescent="0.25"/>
    <row r="784" ht="30" customHeight="1" x14ac:dyDescent="0.25"/>
    <row r="785" ht="30" customHeight="1" x14ac:dyDescent="0.25"/>
    <row r="786" ht="30" customHeight="1" x14ac:dyDescent="0.25"/>
    <row r="787" ht="30" customHeight="1" x14ac:dyDescent="0.25"/>
    <row r="788" ht="30" customHeight="1" x14ac:dyDescent="0.25"/>
    <row r="789" ht="30" customHeight="1" x14ac:dyDescent="0.25"/>
    <row r="790" ht="30" customHeight="1" x14ac:dyDescent="0.25"/>
    <row r="791" ht="30" customHeight="1" x14ac:dyDescent="0.25"/>
    <row r="792" ht="30" customHeight="1" x14ac:dyDescent="0.25"/>
    <row r="793" ht="30" customHeight="1" x14ac:dyDescent="0.25"/>
    <row r="794" ht="30" customHeight="1" x14ac:dyDescent="0.25"/>
    <row r="795" ht="30" customHeight="1" x14ac:dyDescent="0.25"/>
    <row r="796" ht="30" customHeight="1" x14ac:dyDescent="0.25"/>
    <row r="797" ht="30" customHeight="1" x14ac:dyDescent="0.25"/>
    <row r="798" ht="30" customHeight="1" x14ac:dyDescent="0.25"/>
    <row r="799" ht="30" customHeight="1" x14ac:dyDescent="0.25"/>
    <row r="800" ht="30" customHeight="1" x14ac:dyDescent="0.25"/>
    <row r="801" ht="30" customHeight="1" x14ac:dyDescent="0.25"/>
    <row r="802" ht="30" customHeight="1" x14ac:dyDescent="0.25"/>
    <row r="803" ht="30" customHeight="1" x14ac:dyDescent="0.25"/>
    <row r="804" ht="30" customHeight="1" x14ac:dyDescent="0.25"/>
    <row r="805" ht="30" customHeight="1" x14ac:dyDescent="0.25"/>
    <row r="806" ht="30" customHeight="1" x14ac:dyDescent="0.25"/>
    <row r="807" ht="30" customHeight="1" x14ac:dyDescent="0.25"/>
    <row r="808" ht="30" customHeight="1" x14ac:dyDescent="0.25"/>
    <row r="809" ht="30" customHeight="1" x14ac:dyDescent="0.25"/>
    <row r="810" ht="30" customHeight="1" x14ac:dyDescent="0.25"/>
    <row r="811" ht="30" customHeight="1" x14ac:dyDescent="0.25"/>
    <row r="812" ht="30" customHeight="1" x14ac:dyDescent="0.25"/>
    <row r="813" ht="30" customHeight="1" x14ac:dyDescent="0.25"/>
    <row r="814" ht="30" customHeight="1" x14ac:dyDescent="0.25"/>
    <row r="815" ht="30" customHeight="1" x14ac:dyDescent="0.25"/>
    <row r="816" ht="30" customHeight="1" x14ac:dyDescent="0.25"/>
    <row r="817" ht="30" customHeight="1" x14ac:dyDescent="0.25"/>
    <row r="818" ht="30" customHeight="1" x14ac:dyDescent="0.25"/>
    <row r="819" ht="30" customHeight="1" x14ac:dyDescent="0.25"/>
    <row r="820" ht="30" customHeight="1" x14ac:dyDescent="0.25"/>
    <row r="821" ht="30" customHeight="1" x14ac:dyDescent="0.25"/>
    <row r="822" ht="30" customHeight="1" x14ac:dyDescent="0.25"/>
    <row r="823" ht="30" customHeight="1" x14ac:dyDescent="0.25"/>
    <row r="824" ht="30" customHeight="1" x14ac:dyDescent="0.25"/>
    <row r="825" ht="30" customHeight="1" x14ac:dyDescent="0.25"/>
    <row r="826" ht="30" customHeight="1" x14ac:dyDescent="0.25"/>
    <row r="827" ht="30" customHeight="1" x14ac:dyDescent="0.25"/>
    <row r="828" ht="30" customHeight="1" x14ac:dyDescent="0.25"/>
    <row r="829" ht="30" customHeight="1" x14ac:dyDescent="0.25"/>
    <row r="830" ht="30" customHeight="1" x14ac:dyDescent="0.25"/>
    <row r="831" ht="30" customHeight="1" x14ac:dyDescent="0.25"/>
    <row r="832" ht="30" customHeight="1" x14ac:dyDescent="0.25"/>
    <row r="833" ht="30" customHeight="1" x14ac:dyDescent="0.25"/>
    <row r="834" ht="30" customHeight="1" x14ac:dyDescent="0.25"/>
    <row r="835" ht="30" customHeight="1" x14ac:dyDescent="0.25"/>
    <row r="836" ht="30" customHeight="1" x14ac:dyDescent="0.25"/>
    <row r="837" ht="30" customHeight="1" x14ac:dyDescent="0.25"/>
    <row r="838" ht="30" customHeight="1" x14ac:dyDescent="0.25"/>
    <row r="839" ht="30" customHeight="1" x14ac:dyDescent="0.25"/>
    <row r="840" ht="30" customHeight="1" x14ac:dyDescent="0.25"/>
    <row r="841" ht="30" customHeight="1" x14ac:dyDescent="0.25"/>
    <row r="842" ht="30" customHeight="1" x14ac:dyDescent="0.25"/>
    <row r="843" ht="30" customHeight="1" x14ac:dyDescent="0.25"/>
    <row r="844" ht="30" customHeight="1" x14ac:dyDescent="0.25"/>
    <row r="845" ht="30" customHeight="1" x14ac:dyDescent="0.25"/>
    <row r="846" ht="30" customHeight="1" x14ac:dyDescent="0.25"/>
    <row r="847" ht="30" customHeight="1" x14ac:dyDescent="0.25"/>
    <row r="848" ht="30" customHeight="1" x14ac:dyDescent="0.25"/>
    <row r="849" ht="30" customHeight="1" x14ac:dyDescent="0.25"/>
    <row r="850" ht="30" customHeight="1" x14ac:dyDescent="0.25"/>
    <row r="851" ht="30" customHeight="1" x14ac:dyDescent="0.25"/>
    <row r="852" ht="30" customHeight="1" x14ac:dyDescent="0.25"/>
    <row r="853" ht="30" customHeight="1" x14ac:dyDescent="0.25"/>
    <row r="854" ht="30" customHeight="1" x14ac:dyDescent="0.25"/>
    <row r="855" ht="30" customHeight="1" x14ac:dyDescent="0.25"/>
    <row r="856" ht="30" customHeight="1" x14ac:dyDescent="0.25"/>
    <row r="857" ht="30" customHeight="1" x14ac:dyDescent="0.25"/>
    <row r="858" ht="30" customHeight="1" x14ac:dyDescent="0.25"/>
    <row r="859" ht="30" customHeight="1" x14ac:dyDescent="0.25"/>
    <row r="860" ht="30" customHeight="1" x14ac:dyDescent="0.25"/>
    <row r="861" ht="30" customHeight="1" x14ac:dyDescent="0.25"/>
    <row r="862" ht="30" customHeight="1" x14ac:dyDescent="0.25"/>
    <row r="863" ht="30" customHeight="1" x14ac:dyDescent="0.25"/>
    <row r="864" ht="30" customHeight="1" x14ac:dyDescent="0.25"/>
    <row r="865" ht="30" customHeight="1" x14ac:dyDescent="0.25"/>
    <row r="866" ht="30" customHeight="1" x14ac:dyDescent="0.25"/>
    <row r="867" ht="30" customHeight="1" x14ac:dyDescent="0.25"/>
    <row r="868" ht="30" customHeight="1" x14ac:dyDescent="0.25"/>
    <row r="869" ht="30" customHeight="1" x14ac:dyDescent="0.25"/>
    <row r="870" ht="30" customHeight="1" x14ac:dyDescent="0.25"/>
    <row r="871" ht="30" customHeight="1" x14ac:dyDescent="0.25"/>
    <row r="872" ht="30" customHeight="1" x14ac:dyDescent="0.25"/>
    <row r="873" ht="30" customHeight="1" x14ac:dyDescent="0.25"/>
    <row r="874" ht="30" customHeight="1" x14ac:dyDescent="0.25"/>
    <row r="875" ht="30" customHeight="1" x14ac:dyDescent="0.25"/>
    <row r="876" ht="30" customHeight="1" x14ac:dyDescent="0.25"/>
    <row r="877" ht="30" customHeight="1" x14ac:dyDescent="0.25"/>
    <row r="878" ht="30" customHeight="1" x14ac:dyDescent="0.25"/>
    <row r="879" ht="30" customHeight="1" x14ac:dyDescent="0.25"/>
    <row r="880" ht="30" customHeight="1" x14ac:dyDescent="0.25"/>
    <row r="881" ht="30" customHeight="1" x14ac:dyDescent="0.25"/>
    <row r="882" ht="30" customHeight="1" x14ac:dyDescent="0.25"/>
    <row r="883" ht="30" customHeight="1" x14ac:dyDescent="0.25"/>
    <row r="884" ht="30" customHeight="1" x14ac:dyDescent="0.25"/>
    <row r="885" ht="30" customHeight="1" x14ac:dyDescent="0.25"/>
    <row r="886" ht="30" customHeight="1" x14ac:dyDescent="0.25"/>
    <row r="887" ht="30" customHeight="1" x14ac:dyDescent="0.25"/>
    <row r="888" ht="30" customHeight="1" x14ac:dyDescent="0.25"/>
    <row r="889" ht="30" customHeight="1" x14ac:dyDescent="0.25"/>
    <row r="890" ht="30" customHeight="1" x14ac:dyDescent="0.25"/>
    <row r="891" ht="30" customHeight="1" x14ac:dyDescent="0.25"/>
    <row r="892" ht="30" customHeight="1" x14ac:dyDescent="0.25"/>
    <row r="893" ht="30" customHeight="1" x14ac:dyDescent="0.25"/>
    <row r="894" ht="30" customHeight="1" x14ac:dyDescent="0.25"/>
    <row r="895" ht="30" customHeight="1" x14ac:dyDescent="0.25"/>
    <row r="896" ht="30" customHeight="1" x14ac:dyDescent="0.25"/>
    <row r="897" ht="30" customHeight="1" x14ac:dyDescent="0.25"/>
    <row r="898" ht="30" customHeight="1" x14ac:dyDescent="0.25"/>
    <row r="899" ht="30" customHeight="1" x14ac:dyDescent="0.25"/>
    <row r="900" ht="30" customHeight="1" x14ac:dyDescent="0.25"/>
    <row r="901" ht="30" customHeight="1" x14ac:dyDescent="0.25"/>
    <row r="902" ht="30" customHeight="1" x14ac:dyDescent="0.25"/>
    <row r="903" ht="30" customHeight="1" x14ac:dyDescent="0.25"/>
    <row r="904" ht="30" customHeight="1" x14ac:dyDescent="0.25"/>
    <row r="905" ht="30" customHeight="1" x14ac:dyDescent="0.25"/>
    <row r="906" ht="30" customHeight="1" x14ac:dyDescent="0.25"/>
    <row r="907" ht="30" customHeight="1" x14ac:dyDescent="0.25"/>
    <row r="908" ht="30" customHeight="1" x14ac:dyDescent="0.25"/>
    <row r="909" ht="30" customHeight="1" x14ac:dyDescent="0.25"/>
    <row r="910" ht="30" customHeight="1" x14ac:dyDescent="0.25"/>
    <row r="911" ht="30" customHeight="1" x14ac:dyDescent="0.25"/>
    <row r="912" ht="30" customHeight="1" x14ac:dyDescent="0.25"/>
    <row r="913" ht="30" customHeight="1" x14ac:dyDescent="0.25"/>
    <row r="914" ht="30" customHeight="1" x14ac:dyDescent="0.25"/>
    <row r="915" ht="30" customHeight="1" x14ac:dyDescent="0.25"/>
    <row r="916" ht="30" customHeight="1" x14ac:dyDescent="0.25"/>
    <row r="917" ht="30" customHeight="1" x14ac:dyDescent="0.25"/>
    <row r="918" ht="30" customHeight="1" x14ac:dyDescent="0.25"/>
    <row r="919" ht="30" customHeight="1" x14ac:dyDescent="0.25"/>
    <row r="920" ht="30" customHeight="1" x14ac:dyDescent="0.25"/>
    <row r="921" ht="30" customHeight="1" x14ac:dyDescent="0.25"/>
    <row r="922" ht="30" customHeight="1" x14ac:dyDescent="0.25"/>
    <row r="923" ht="30" customHeight="1" x14ac:dyDescent="0.25"/>
    <row r="924" ht="30" customHeight="1" x14ac:dyDescent="0.25"/>
    <row r="925" ht="30" customHeight="1" x14ac:dyDescent="0.25"/>
    <row r="926" ht="30" customHeight="1" x14ac:dyDescent="0.25"/>
    <row r="927" ht="30" customHeight="1" x14ac:dyDescent="0.25"/>
    <row r="928" ht="30" customHeight="1" x14ac:dyDescent="0.25"/>
    <row r="929" ht="30" customHeight="1" x14ac:dyDescent="0.25"/>
    <row r="930" ht="30" customHeight="1" x14ac:dyDescent="0.25"/>
    <row r="931" ht="30" customHeight="1" x14ac:dyDescent="0.25"/>
    <row r="932" ht="30" customHeight="1" x14ac:dyDescent="0.25"/>
    <row r="933" ht="30" customHeight="1" x14ac:dyDescent="0.25"/>
    <row r="934" ht="30" customHeight="1" x14ac:dyDescent="0.25"/>
    <row r="935" ht="30" customHeight="1" x14ac:dyDescent="0.25"/>
    <row r="936" ht="30" customHeight="1" x14ac:dyDescent="0.25"/>
    <row r="937" ht="30" customHeight="1" x14ac:dyDescent="0.25"/>
    <row r="938" ht="30" customHeight="1" x14ac:dyDescent="0.25"/>
    <row r="939" ht="30" customHeight="1" x14ac:dyDescent="0.25"/>
    <row r="940" ht="30" customHeight="1" x14ac:dyDescent="0.25"/>
    <row r="941" ht="30" customHeight="1" x14ac:dyDescent="0.25"/>
    <row r="942" ht="30" customHeight="1" x14ac:dyDescent="0.25"/>
    <row r="943" ht="30" customHeight="1" x14ac:dyDescent="0.25"/>
    <row r="944" ht="30" customHeight="1" x14ac:dyDescent="0.25"/>
    <row r="945" ht="30" customHeight="1" x14ac:dyDescent="0.25"/>
    <row r="946" ht="30" customHeight="1" x14ac:dyDescent="0.25"/>
    <row r="947" ht="30" customHeight="1" x14ac:dyDescent="0.25"/>
    <row r="948" ht="30" customHeight="1" x14ac:dyDescent="0.25"/>
    <row r="949" ht="30" customHeight="1" x14ac:dyDescent="0.25"/>
    <row r="950" ht="30" customHeight="1" x14ac:dyDescent="0.25"/>
    <row r="951" ht="30" customHeight="1" x14ac:dyDescent="0.25"/>
    <row r="952" ht="30" customHeight="1" x14ac:dyDescent="0.25"/>
    <row r="953" ht="30" customHeight="1" x14ac:dyDescent="0.25"/>
    <row r="954" ht="30" customHeight="1" x14ac:dyDescent="0.25"/>
    <row r="955" ht="30" customHeight="1" x14ac:dyDescent="0.25"/>
    <row r="956" ht="30" customHeight="1" x14ac:dyDescent="0.25"/>
    <row r="957" ht="30" customHeight="1" x14ac:dyDescent="0.25"/>
    <row r="958" ht="30" customHeight="1" x14ac:dyDescent="0.25"/>
    <row r="959" ht="30" customHeight="1" x14ac:dyDescent="0.25"/>
    <row r="960" ht="30" customHeight="1" x14ac:dyDescent="0.25"/>
    <row r="961" ht="30" customHeight="1" x14ac:dyDescent="0.25"/>
    <row r="962" ht="30" customHeight="1" x14ac:dyDescent="0.25"/>
    <row r="963" ht="30" customHeight="1" x14ac:dyDescent="0.25"/>
    <row r="964" ht="30" customHeight="1" x14ac:dyDescent="0.25"/>
    <row r="965" ht="30" customHeight="1" x14ac:dyDescent="0.25"/>
    <row r="966" ht="30" customHeight="1" x14ac:dyDescent="0.25"/>
    <row r="967" ht="30" customHeight="1" x14ac:dyDescent="0.25"/>
    <row r="968" ht="30" customHeight="1" x14ac:dyDescent="0.25"/>
    <row r="969" ht="30" customHeight="1" x14ac:dyDescent="0.25"/>
    <row r="970" ht="30" customHeight="1" x14ac:dyDescent="0.25"/>
    <row r="971" ht="30" customHeight="1" x14ac:dyDescent="0.25"/>
    <row r="972" ht="30" customHeight="1" x14ac:dyDescent="0.25"/>
    <row r="973" ht="30" customHeight="1" x14ac:dyDescent="0.25"/>
    <row r="974" ht="30" customHeight="1" x14ac:dyDescent="0.25"/>
    <row r="975" ht="30" customHeight="1" x14ac:dyDescent="0.25"/>
    <row r="976" ht="30" customHeight="1" x14ac:dyDescent="0.25"/>
    <row r="977" ht="30" customHeight="1" x14ac:dyDescent="0.25"/>
    <row r="978" ht="30" customHeight="1" x14ac:dyDescent="0.25"/>
    <row r="979" ht="30" customHeight="1" x14ac:dyDescent="0.25"/>
    <row r="980" ht="30" customHeight="1" x14ac:dyDescent="0.25"/>
    <row r="981" ht="30" customHeight="1" x14ac:dyDescent="0.25"/>
    <row r="982" ht="30" customHeight="1" x14ac:dyDescent="0.25"/>
    <row r="983" ht="30" customHeight="1" x14ac:dyDescent="0.25"/>
    <row r="984" ht="30" customHeight="1" x14ac:dyDescent="0.25"/>
    <row r="985" ht="30" customHeight="1" x14ac:dyDescent="0.25"/>
    <row r="986" ht="30" customHeight="1" x14ac:dyDescent="0.25"/>
    <row r="987" ht="30" customHeight="1" x14ac:dyDescent="0.25"/>
    <row r="988" ht="30" customHeight="1" x14ac:dyDescent="0.25"/>
    <row r="989" ht="30" customHeight="1" x14ac:dyDescent="0.25"/>
    <row r="990" ht="30" customHeight="1" x14ac:dyDescent="0.25"/>
    <row r="991" ht="30" customHeight="1" x14ac:dyDescent="0.25"/>
    <row r="992" ht="30" customHeight="1" x14ac:dyDescent="0.25"/>
    <row r="993" ht="30" customHeight="1" x14ac:dyDescent="0.25"/>
    <row r="994" ht="30" customHeight="1" x14ac:dyDescent="0.25"/>
  </sheetData>
  <sheetProtection algorithmName="SHA-512" hashValue="Z/WlfUf6Pq3z5B52BwfaXyQYoLkvGGcvw2iGKvHLcpMzGgQo0UTLCXO6bD9gBDf0S9xXIALr6OFi+VDWDcvZJg==" saltValue="9aFKiSmDVERg3ovSS9ju2w==" spinCount="100000" sheet="1" objects="1" scenarios="1"/>
  <mergeCells count="8">
    <mergeCell ref="K66:N66"/>
    <mergeCell ref="F76:I76"/>
    <mergeCell ref="K76:N76"/>
    <mergeCell ref="A1:I2"/>
    <mergeCell ref="A4:I4"/>
    <mergeCell ref="E18:G18"/>
    <mergeCell ref="E19:G19"/>
    <mergeCell ref="F66:I66"/>
  </mergeCells>
  <dataValidations count="1">
    <dataValidation type="list" allowBlank="1" showErrorMessage="1" sqref="B43:B47 B54:B65 B22:B32 B50:B51 B35:B40" xr:uid="{3A12AB88-422B-4EEB-91D0-3EC8CD6BA38B}">
      <formula1>$M$6:$M$20</formula1>
    </dataValidation>
  </dataValidation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F2B81-E604-4327-A31D-9D973376A262}">
  <dimension ref="A1:N994"/>
  <sheetViews>
    <sheetView topLeftCell="B1" zoomScale="70" zoomScaleNormal="70" workbookViewId="0">
      <selection activeCell="M74" sqref="M74"/>
    </sheetView>
  </sheetViews>
  <sheetFormatPr defaultColWidth="14.44140625" defaultRowHeight="15" customHeight="1" x14ac:dyDescent="0.25"/>
  <cols>
    <col min="1" max="1" width="83.109375" style="13" customWidth="1"/>
    <col min="2" max="2" width="24.33203125" style="13" bestFit="1" customWidth="1"/>
    <col min="3" max="3" width="40.5546875" style="13" customWidth="1"/>
    <col min="4" max="4" width="19.109375" style="13" bestFit="1" customWidth="1"/>
    <col min="5" max="5" width="70.44140625" style="13" customWidth="1"/>
    <col min="6" max="7" width="22" style="13" customWidth="1"/>
    <col min="8" max="8" width="29.6640625" style="13" bestFit="1" customWidth="1"/>
    <col min="9" max="11" width="22" style="13" customWidth="1"/>
    <col min="12" max="12" width="15.6640625" style="13" customWidth="1"/>
    <col min="13" max="13" width="29.6640625" style="13" customWidth="1"/>
    <col min="14" max="14" width="20.33203125" style="13" customWidth="1"/>
    <col min="15" max="15" width="12.33203125" style="13" customWidth="1"/>
    <col min="16" max="26" width="8.6640625" style="13" customWidth="1"/>
    <col min="27" max="16384" width="14.44140625" style="13"/>
  </cols>
  <sheetData>
    <row r="1" spans="1:14" ht="15" customHeight="1" x14ac:dyDescent="0.25">
      <c r="A1" s="179" t="s">
        <v>133</v>
      </c>
      <c r="B1" s="180"/>
      <c r="C1" s="180"/>
      <c r="D1" s="180"/>
      <c r="E1" s="180"/>
      <c r="F1" s="180"/>
      <c r="G1" s="180"/>
      <c r="H1" s="180"/>
      <c r="I1" s="181"/>
    </row>
    <row r="2" spans="1:14" ht="15" customHeight="1" x14ac:dyDescent="0.25">
      <c r="A2" s="179"/>
      <c r="B2" s="180"/>
      <c r="C2" s="180"/>
      <c r="D2" s="180"/>
      <c r="E2" s="180"/>
      <c r="F2" s="180"/>
      <c r="G2" s="180"/>
      <c r="H2" s="180"/>
      <c r="I2" s="181"/>
    </row>
    <row r="3" spans="1:14" ht="15" customHeight="1" x14ac:dyDescent="0.25">
      <c r="A3" s="122"/>
      <c r="B3" s="122"/>
      <c r="C3" s="122"/>
      <c r="D3" s="122"/>
      <c r="E3" s="122"/>
      <c r="F3" s="122"/>
      <c r="G3" s="122"/>
      <c r="H3" s="122"/>
      <c r="I3" s="122"/>
    </row>
    <row r="4" spans="1:14" ht="42" customHeight="1" thickBot="1" x14ac:dyDescent="0.3">
      <c r="A4" s="182" t="s">
        <v>141</v>
      </c>
      <c r="B4" s="183"/>
      <c r="C4" s="183"/>
      <c r="D4" s="183"/>
      <c r="E4" s="183"/>
      <c r="F4" s="183"/>
      <c r="G4" s="183"/>
      <c r="H4" s="183"/>
      <c r="I4" s="184"/>
    </row>
    <row r="5" spans="1:14" ht="45" customHeight="1" thickBot="1" x14ac:dyDescent="0.3">
      <c r="A5" s="16" t="s">
        <v>0</v>
      </c>
      <c r="B5" s="17" t="s">
        <v>129</v>
      </c>
      <c r="C5" s="17" t="s">
        <v>130</v>
      </c>
      <c r="D5" s="17" t="s">
        <v>131</v>
      </c>
      <c r="E5" s="17" t="s">
        <v>132</v>
      </c>
      <c r="F5" s="18" t="s">
        <v>1</v>
      </c>
      <c r="G5" s="18" t="s">
        <v>2</v>
      </c>
      <c r="H5" s="18" t="s">
        <v>3</v>
      </c>
      <c r="M5" s="54" t="s">
        <v>4</v>
      </c>
      <c r="N5" s="55" t="s">
        <v>5</v>
      </c>
    </row>
    <row r="6" spans="1:14" ht="30" customHeight="1" thickBot="1" x14ac:dyDescent="0.3">
      <c r="A6" s="21" t="s">
        <v>6</v>
      </c>
      <c r="B6" s="22">
        <v>700</v>
      </c>
      <c r="C6" s="22">
        <v>232</v>
      </c>
      <c r="D6" s="22">
        <v>134</v>
      </c>
      <c r="E6" s="22">
        <v>78.34</v>
      </c>
      <c r="F6" s="23">
        <f>+SUM(B6:E6)</f>
        <v>1144.3399999999999</v>
      </c>
      <c r="G6" s="24">
        <f>+SUM(F22:F32)</f>
        <v>2.4889000000000001</v>
      </c>
      <c r="H6" s="24">
        <f>G6*F6</f>
        <v>2848.1478259999999</v>
      </c>
      <c r="M6" s="62" t="s">
        <v>7</v>
      </c>
      <c r="N6" s="63">
        <f>22*2</f>
        <v>44</v>
      </c>
    </row>
    <row r="7" spans="1:14" ht="30" customHeight="1" thickBot="1" x14ac:dyDescent="0.3">
      <c r="A7" s="21" t="s">
        <v>8</v>
      </c>
      <c r="B7" s="22">
        <v>0</v>
      </c>
      <c r="C7" s="22">
        <v>28</v>
      </c>
      <c r="D7" s="22">
        <v>90</v>
      </c>
      <c r="E7" s="22">
        <v>67.459999999999994</v>
      </c>
      <c r="F7" s="23">
        <f>+SUM(B7:E7)</f>
        <v>185.45999999999998</v>
      </c>
      <c r="G7" s="24">
        <f>+SUM(F54:F64)</f>
        <v>2.766</v>
      </c>
      <c r="H7" s="24">
        <f t="shared" ref="H7:H9" si="0">G7*F7</f>
        <v>512.98235999999997</v>
      </c>
      <c r="M7" s="62" t="s">
        <v>9</v>
      </c>
      <c r="N7" s="63">
        <f>22*3</f>
        <v>66</v>
      </c>
    </row>
    <row r="8" spans="1:14" ht="30" customHeight="1" thickBot="1" x14ac:dyDescent="0.3">
      <c r="A8" s="21" t="s">
        <v>10</v>
      </c>
      <c r="B8" s="22">
        <v>100</v>
      </c>
      <c r="C8" s="22">
        <v>260</v>
      </c>
      <c r="D8" s="22">
        <v>0</v>
      </c>
      <c r="E8" s="22">
        <v>12.91</v>
      </c>
      <c r="F8" s="23">
        <f>+SUM(B8:E8)</f>
        <v>372.91</v>
      </c>
      <c r="G8" s="24">
        <f>SUM(F35:F40)</f>
        <v>0.22933333333333331</v>
      </c>
      <c r="H8" s="24">
        <f t="shared" si="0"/>
        <v>85.520693333333327</v>
      </c>
      <c r="M8" s="62" t="s">
        <v>11</v>
      </c>
      <c r="N8" s="63">
        <v>22</v>
      </c>
    </row>
    <row r="9" spans="1:14" ht="30" customHeight="1" thickBot="1" x14ac:dyDescent="0.3">
      <c r="A9" s="21" t="s">
        <v>12</v>
      </c>
      <c r="B9" s="22">
        <v>0</v>
      </c>
      <c r="C9" s="22">
        <v>40</v>
      </c>
      <c r="D9" s="22">
        <v>90</v>
      </c>
      <c r="E9" s="22">
        <v>0</v>
      </c>
      <c r="F9" s="23">
        <f>+SUM(B9:E9)</f>
        <v>130</v>
      </c>
      <c r="G9" s="24">
        <f>+SUM(F43:F47)</f>
        <v>1.8166666666666668E-2</v>
      </c>
      <c r="H9" s="24">
        <f t="shared" si="0"/>
        <v>2.3616666666666668</v>
      </c>
      <c r="M9" s="62" t="s">
        <v>13</v>
      </c>
      <c r="N9" s="63">
        <v>4</v>
      </c>
    </row>
    <row r="10" spans="1:14" ht="30" customHeight="1" thickBot="1" x14ac:dyDescent="0.3">
      <c r="A10" s="29" t="s">
        <v>14</v>
      </c>
      <c r="B10" s="22">
        <v>32</v>
      </c>
      <c r="C10" s="22">
        <v>10</v>
      </c>
      <c r="D10" s="22">
        <v>12</v>
      </c>
      <c r="E10" s="22">
        <v>7.22</v>
      </c>
      <c r="F10" s="23">
        <f>+SUM(B10:E10)</f>
        <v>61.22</v>
      </c>
      <c r="G10" s="31">
        <f>+SUM(F50:F51)</f>
        <v>9.8439999999999994</v>
      </c>
      <c r="H10" s="31">
        <f>G10*F10</f>
        <v>602.64967999999999</v>
      </c>
      <c r="M10" s="62" t="s">
        <v>15</v>
      </c>
      <c r="N10" s="63">
        <v>9</v>
      </c>
    </row>
    <row r="11" spans="1:14" ht="29.4" customHeight="1" thickBot="1" x14ac:dyDescent="0.3">
      <c r="A11" s="29" t="s">
        <v>16</v>
      </c>
      <c r="F11" s="34"/>
      <c r="G11" s="35"/>
      <c r="H11" s="31">
        <f>+SUM(D68:D74)/12</f>
        <v>345</v>
      </c>
      <c r="M11" s="62" t="s">
        <v>17</v>
      </c>
      <c r="N11" s="63">
        <v>13</v>
      </c>
    </row>
    <row r="12" spans="1:14" ht="30" customHeight="1" thickBot="1" x14ac:dyDescent="0.3">
      <c r="A12" s="29" t="s">
        <v>18</v>
      </c>
      <c r="F12" s="36"/>
      <c r="G12" s="37"/>
      <c r="H12" s="31">
        <f>+SUM(D78:D82)/12</f>
        <v>271.71049999999997</v>
      </c>
      <c r="M12" s="62" t="s">
        <v>19</v>
      </c>
      <c r="N12" s="63">
        <v>17</v>
      </c>
    </row>
    <row r="13" spans="1:14" ht="30" customHeight="1" thickBot="1" x14ac:dyDescent="0.3">
      <c r="A13" s="38" t="s">
        <v>20</v>
      </c>
      <c r="F13" s="36"/>
      <c r="G13" s="37"/>
      <c r="H13" s="39">
        <f>E85</f>
        <v>2226.4</v>
      </c>
      <c r="M13" s="62" t="s">
        <v>21</v>
      </c>
      <c r="N13" s="63">
        <v>22</v>
      </c>
    </row>
    <row r="14" spans="1:14" ht="30" customHeight="1" thickBot="1" x14ac:dyDescent="0.3">
      <c r="F14" s="40"/>
      <c r="G14" s="41" t="s">
        <v>22</v>
      </c>
      <c r="H14" s="42">
        <f>SUM(H6:H13)</f>
        <v>6894.7727260000011</v>
      </c>
      <c r="M14" s="62" t="s">
        <v>23</v>
      </c>
      <c r="N14" s="63">
        <v>26</v>
      </c>
    </row>
    <row r="15" spans="1:14" ht="45" customHeight="1" thickBot="1" x14ac:dyDescent="0.3">
      <c r="G15" s="43" t="s">
        <v>24</v>
      </c>
      <c r="H15" s="165">
        <v>48</v>
      </c>
      <c r="I15" s="171"/>
      <c r="J15" s="125"/>
      <c r="M15" s="62" t="s">
        <v>25</v>
      </c>
      <c r="N15" s="63">
        <v>2</v>
      </c>
    </row>
    <row r="16" spans="1:14" ht="72" customHeight="1" thickBot="1" x14ac:dyDescent="0.3">
      <c r="G16" s="43" t="s">
        <v>91</v>
      </c>
      <c r="H16" s="166">
        <f>+H15*H14</f>
        <v>330949.09084800002</v>
      </c>
      <c r="I16" s="172"/>
      <c r="J16" s="172"/>
      <c r="M16" s="62" t="s">
        <v>26</v>
      </c>
      <c r="N16" s="63">
        <v>1</v>
      </c>
    </row>
    <row r="17" spans="1:14" ht="70.95" customHeight="1" x14ac:dyDescent="0.25">
      <c r="E17" s="46"/>
      <c r="H17" s="167"/>
      <c r="I17" s="14"/>
      <c r="J17" s="168"/>
      <c r="K17" s="48"/>
      <c r="M17" s="62" t="s">
        <v>27</v>
      </c>
      <c r="N17" s="71">
        <f>1/3</f>
        <v>0.33333333333333331</v>
      </c>
    </row>
    <row r="18" spans="1:14" ht="103.2" customHeight="1" x14ac:dyDescent="0.25">
      <c r="C18" s="185"/>
      <c r="D18" s="185"/>
      <c r="E18" s="185"/>
      <c r="F18" s="82"/>
      <c r="J18" s="49"/>
      <c r="K18" s="49"/>
      <c r="M18" s="73" t="s">
        <v>28</v>
      </c>
      <c r="N18" s="71">
        <f>2/12</f>
        <v>0.16666666666666666</v>
      </c>
    </row>
    <row r="19" spans="1:14" ht="97.2" customHeight="1" thickBot="1" x14ac:dyDescent="0.3">
      <c r="C19" s="185"/>
      <c r="D19" s="185"/>
      <c r="E19" s="185"/>
      <c r="F19" s="82"/>
      <c r="J19" s="50"/>
      <c r="K19" s="50"/>
      <c r="M19" s="76" t="s">
        <v>29</v>
      </c>
      <c r="N19" s="77">
        <f>1/12</f>
        <v>8.3333333333333329E-2</v>
      </c>
    </row>
    <row r="20" spans="1:14" ht="72" customHeight="1" thickBot="1" x14ac:dyDescent="0.3">
      <c r="G20" s="51"/>
      <c r="H20" s="51"/>
      <c r="I20" s="51"/>
      <c r="J20" s="50"/>
      <c r="K20" s="50"/>
      <c r="M20" s="76" t="s">
        <v>30</v>
      </c>
      <c r="N20" s="77">
        <v>0</v>
      </c>
    </row>
    <row r="21" spans="1:14" ht="50.25" customHeight="1" thickBot="1" x14ac:dyDescent="0.3">
      <c r="A21" s="52" t="s">
        <v>31</v>
      </c>
      <c r="B21" s="18" t="s">
        <v>4</v>
      </c>
      <c r="C21" s="18" t="s">
        <v>32</v>
      </c>
      <c r="D21" s="18" t="s">
        <v>33</v>
      </c>
      <c r="E21" s="53" t="s">
        <v>34</v>
      </c>
      <c r="F21" s="18" t="s">
        <v>35</v>
      </c>
      <c r="G21" s="51"/>
      <c r="H21" s="51"/>
      <c r="I21" s="51"/>
      <c r="J21" s="50"/>
      <c r="K21" s="50"/>
      <c r="M21" s="56"/>
      <c r="N21" s="57"/>
    </row>
    <row r="22" spans="1:14" ht="58.8" customHeight="1" thickBot="1" x14ac:dyDescent="0.3">
      <c r="A22" s="58" t="s">
        <v>36</v>
      </c>
      <c r="B22" s="59" t="s">
        <v>11</v>
      </c>
      <c r="C22" s="60">
        <f t="shared" ref="C22:C32" si="1">_xlfn.IFS(B22=$M$9,$N$9,B22=$M$20,0,B22=$M$6,$N$6,B22=$M$7,$N$7,B22=$M$8,$N$8,B22=$M$10,$N$10,B22=$M$11,$N$11,B22=$M$12,$N$12,B22=$M$13,$N$13,B22=$M$14,$N$14,B22=$M$15,$N$15,B22=$M$16,$N$16,B22=$M$17,$N$17,B22=$M$18,$N$18,B22=$M$19,$N$19)</f>
        <v>22</v>
      </c>
      <c r="D22" s="1">
        <f>ROUND(0.0156672*1.15,3)</f>
        <v>1.7999999999999999E-2</v>
      </c>
      <c r="E22" s="61">
        <v>1</v>
      </c>
      <c r="F22" s="60">
        <f>D22*C22*E22</f>
        <v>0.39599999999999996</v>
      </c>
      <c r="G22" s="51"/>
      <c r="H22" s="51"/>
      <c r="I22" s="51"/>
      <c r="J22" s="50"/>
      <c r="K22" s="50"/>
      <c r="M22" s="56"/>
      <c r="N22" s="57"/>
    </row>
    <row r="23" spans="1:14" ht="87" customHeight="1" thickBot="1" x14ac:dyDescent="0.3">
      <c r="A23" s="58" t="s">
        <v>37</v>
      </c>
      <c r="B23" s="59" t="s">
        <v>11</v>
      </c>
      <c r="C23" s="60">
        <f t="shared" si="1"/>
        <v>22</v>
      </c>
      <c r="D23" s="1">
        <f>ROUND(0.0430848*1.15,3)</f>
        <v>0.05</v>
      </c>
      <c r="E23" s="61">
        <v>0.2</v>
      </c>
      <c r="F23" s="60">
        <f t="shared" ref="F23:F32" si="2">D23*C23*E23</f>
        <v>0.22000000000000003</v>
      </c>
      <c r="G23" s="51"/>
      <c r="H23" s="51"/>
      <c r="I23" s="51"/>
      <c r="J23" s="50"/>
      <c r="K23" s="50"/>
    </row>
    <row r="24" spans="1:14" ht="48" customHeight="1" thickBot="1" x14ac:dyDescent="0.3">
      <c r="A24" s="58" t="s">
        <v>38</v>
      </c>
      <c r="B24" s="59" t="s">
        <v>26</v>
      </c>
      <c r="C24" s="60">
        <f t="shared" si="1"/>
        <v>1</v>
      </c>
      <c r="D24" s="1">
        <f>ROUND(0.0430848*1.15,3)</f>
        <v>0.05</v>
      </c>
      <c r="E24" s="61">
        <v>0.1</v>
      </c>
      <c r="F24" s="60">
        <f t="shared" si="2"/>
        <v>5.000000000000001E-3</v>
      </c>
      <c r="G24" s="51"/>
      <c r="H24" s="51"/>
      <c r="I24" s="51"/>
      <c r="J24" s="50"/>
      <c r="K24" s="50"/>
    </row>
    <row r="25" spans="1:14" ht="45" customHeight="1" thickBot="1" x14ac:dyDescent="0.3">
      <c r="A25" s="58" t="s">
        <v>39</v>
      </c>
      <c r="B25" s="59" t="s">
        <v>26</v>
      </c>
      <c r="C25" s="60">
        <f t="shared" si="1"/>
        <v>1</v>
      </c>
      <c r="D25" s="1">
        <f>ROUND(0.0430848*1.15,3)</f>
        <v>0.05</v>
      </c>
      <c r="E25" s="61">
        <v>0.2</v>
      </c>
      <c r="F25" s="60">
        <f t="shared" si="2"/>
        <v>1.0000000000000002E-2</v>
      </c>
      <c r="G25" s="51"/>
      <c r="H25" s="51"/>
      <c r="I25" s="51"/>
      <c r="J25" s="50"/>
      <c r="K25" s="50"/>
    </row>
    <row r="26" spans="1:14" ht="48" customHeight="1" thickBot="1" x14ac:dyDescent="0.3">
      <c r="A26" s="58" t="s">
        <v>40</v>
      </c>
      <c r="B26" s="59" t="s">
        <v>11</v>
      </c>
      <c r="C26" s="60">
        <f t="shared" si="1"/>
        <v>22</v>
      </c>
      <c r="D26" s="1">
        <f>ROUND(0.0192*1.15,3)</f>
        <v>2.1999999999999999E-2</v>
      </c>
      <c r="E26" s="61">
        <v>1</v>
      </c>
      <c r="F26" s="60">
        <f t="shared" si="2"/>
        <v>0.48399999999999999</v>
      </c>
      <c r="G26" s="51"/>
      <c r="H26" s="51"/>
      <c r="I26" s="51"/>
      <c r="J26" s="50"/>
      <c r="K26" s="50"/>
    </row>
    <row r="27" spans="1:14" ht="96.6" customHeight="1" thickBot="1" x14ac:dyDescent="0.3">
      <c r="A27" s="58" t="s">
        <v>41</v>
      </c>
      <c r="B27" s="59" t="s">
        <v>11</v>
      </c>
      <c r="C27" s="60">
        <f t="shared" si="1"/>
        <v>22</v>
      </c>
      <c r="D27" s="1">
        <f>ROUND(0.191488*1.15,3)</f>
        <v>0.22</v>
      </c>
      <c r="E27" s="61">
        <v>0.1</v>
      </c>
      <c r="F27" s="60">
        <f t="shared" si="2"/>
        <v>0.48399999999999999</v>
      </c>
      <c r="G27" s="51"/>
      <c r="H27" s="51"/>
      <c r="I27" s="51"/>
      <c r="J27" s="50"/>
      <c r="K27" s="50"/>
    </row>
    <row r="28" spans="1:14" ht="40.5" customHeight="1" thickBot="1" x14ac:dyDescent="0.3">
      <c r="A28" s="58" t="s">
        <v>42</v>
      </c>
      <c r="B28" s="59" t="s">
        <v>28</v>
      </c>
      <c r="C28" s="60">
        <f t="shared" si="1"/>
        <v>0.16666666666666666</v>
      </c>
      <c r="D28" s="1">
        <f>ROUND(0.1723392*1.15,3)</f>
        <v>0.19800000000000001</v>
      </c>
      <c r="E28" s="61">
        <v>0.1</v>
      </c>
      <c r="F28" s="60">
        <f t="shared" si="2"/>
        <v>3.3000000000000004E-3</v>
      </c>
      <c r="G28" s="51"/>
      <c r="H28" s="51"/>
      <c r="I28" s="51"/>
      <c r="J28" s="50"/>
      <c r="K28" s="50"/>
    </row>
    <row r="29" spans="1:14" ht="54.6" customHeight="1" thickBot="1" x14ac:dyDescent="0.3">
      <c r="A29" s="58" t="s">
        <v>43</v>
      </c>
      <c r="B29" s="75" t="s">
        <v>25</v>
      </c>
      <c r="C29" s="60">
        <f t="shared" si="1"/>
        <v>2</v>
      </c>
      <c r="D29" s="1">
        <f>ROUND(0.095744*1.15,3)</f>
        <v>0.11</v>
      </c>
      <c r="E29" s="61">
        <v>0.2</v>
      </c>
      <c r="F29" s="60">
        <f t="shared" si="2"/>
        <v>4.4000000000000004E-2</v>
      </c>
      <c r="G29" s="51"/>
      <c r="H29" s="51"/>
      <c r="I29" s="51"/>
      <c r="J29" s="50"/>
      <c r="K29" s="50"/>
    </row>
    <row r="30" spans="1:14" ht="90" customHeight="1" thickBot="1" x14ac:dyDescent="0.3">
      <c r="A30" s="64" t="s">
        <v>44</v>
      </c>
      <c r="B30" s="75" t="s">
        <v>25</v>
      </c>
      <c r="C30" s="60">
        <f t="shared" si="1"/>
        <v>2</v>
      </c>
      <c r="D30" s="1">
        <f>ROUND(0.191488*1.15,3)</f>
        <v>0.22</v>
      </c>
      <c r="E30" s="61">
        <v>1</v>
      </c>
      <c r="F30" s="60">
        <f t="shared" si="2"/>
        <v>0.44</v>
      </c>
      <c r="G30" s="51"/>
      <c r="H30" s="51"/>
      <c r="I30" s="51"/>
      <c r="J30" s="65"/>
      <c r="K30" s="65"/>
    </row>
    <row r="31" spans="1:14" ht="45" customHeight="1" thickBot="1" x14ac:dyDescent="0.3">
      <c r="A31" s="64" t="s">
        <v>45</v>
      </c>
      <c r="B31" s="59" t="s">
        <v>26</v>
      </c>
      <c r="C31" s="60">
        <f t="shared" si="1"/>
        <v>1</v>
      </c>
      <c r="D31" s="1">
        <f>ROUND(0.1723392*1.15,3)</f>
        <v>0.19800000000000001</v>
      </c>
      <c r="E31" s="61">
        <v>2</v>
      </c>
      <c r="F31" s="60">
        <f t="shared" si="2"/>
        <v>0.39600000000000002</v>
      </c>
      <c r="G31" s="26"/>
      <c r="H31" s="26"/>
      <c r="I31" s="26"/>
      <c r="J31" s="49"/>
      <c r="K31" s="49"/>
    </row>
    <row r="32" spans="1:14" ht="45" customHeight="1" thickBot="1" x14ac:dyDescent="0.3">
      <c r="A32" s="64" t="s">
        <v>46</v>
      </c>
      <c r="B32" s="75" t="s">
        <v>27</v>
      </c>
      <c r="C32" s="66">
        <f t="shared" si="1"/>
        <v>0.33333333333333331</v>
      </c>
      <c r="D32" s="2">
        <f>ROUND(0.1723392*1.15,3)</f>
        <v>0.19800000000000001</v>
      </c>
      <c r="E32" s="67">
        <v>0.1</v>
      </c>
      <c r="F32" s="66">
        <f t="shared" si="2"/>
        <v>6.6000000000000008E-3</v>
      </c>
      <c r="G32" s="68"/>
      <c r="H32" s="68"/>
      <c r="I32" s="68"/>
      <c r="J32" s="50"/>
      <c r="K32" s="50"/>
    </row>
    <row r="33" spans="1:11" ht="45" customHeight="1" thickBot="1" x14ac:dyDescent="0.3">
      <c r="A33" s="69"/>
      <c r="B33" s="70"/>
      <c r="G33" s="51"/>
      <c r="H33" s="51"/>
      <c r="I33" s="51"/>
      <c r="J33" s="50"/>
      <c r="K33" s="50"/>
    </row>
    <row r="34" spans="1:11" ht="28.2" thickBot="1" x14ac:dyDescent="0.3">
      <c r="A34" s="72" t="s">
        <v>47</v>
      </c>
      <c r="B34" s="18" t="s">
        <v>4</v>
      </c>
      <c r="C34" s="18" t="s">
        <v>48</v>
      </c>
      <c r="D34" s="18" t="s">
        <v>33</v>
      </c>
      <c r="E34" s="53" t="s">
        <v>34</v>
      </c>
      <c r="F34" s="18" t="s">
        <v>35</v>
      </c>
      <c r="G34" s="51"/>
      <c r="H34" s="51"/>
      <c r="I34" s="51"/>
      <c r="J34" s="50"/>
      <c r="K34" s="50"/>
    </row>
    <row r="35" spans="1:11" ht="28.2" thickBot="1" x14ac:dyDescent="0.3">
      <c r="A35" s="74" t="s">
        <v>49</v>
      </c>
      <c r="B35" s="75" t="s">
        <v>13</v>
      </c>
      <c r="C35" s="60">
        <f t="shared" ref="C35:C40" si="3">_xlfn.IFS(B35=$M$9,$N$9,B35=$M$20,0,B35=$M$6,$N$6,B35=$M$7,$N$7,B35=$M$8,$N$8,B35=$M$10,$N$10,B35=$M$11,$N$11,B35=$M$12,$N$12,B35=$M$13,$N$13,B35=$M$14,$N$14,B35=$M$15,$N$15,B35=$M$16,$N$16,B35=$M$17,$N$17,B35=$M$18,$N$18,B35=$M$19,$N$19)</f>
        <v>4</v>
      </c>
      <c r="D35" s="1">
        <f>ROUND(0.0156672*1.15,3)</f>
        <v>1.7999999999999999E-2</v>
      </c>
      <c r="E35" s="60">
        <v>1</v>
      </c>
      <c r="F35" s="60">
        <f t="shared" ref="F35:F40" si="4">D35*C35*E35</f>
        <v>7.1999999999999995E-2</v>
      </c>
      <c r="G35" s="51"/>
      <c r="H35" s="51"/>
      <c r="I35" s="51"/>
      <c r="J35" s="50"/>
      <c r="K35" s="50"/>
    </row>
    <row r="36" spans="1:11" ht="34.200000000000003" customHeight="1" thickBot="1" x14ac:dyDescent="0.3">
      <c r="A36" s="74" t="s">
        <v>50</v>
      </c>
      <c r="B36" s="75" t="s">
        <v>25</v>
      </c>
      <c r="C36" s="60">
        <f t="shared" si="3"/>
        <v>2</v>
      </c>
      <c r="D36" s="1">
        <f>ROUND(0.0191488*1.15,3)</f>
        <v>2.1999999999999999E-2</v>
      </c>
      <c r="E36" s="60">
        <v>1</v>
      </c>
      <c r="F36" s="60">
        <f t="shared" si="4"/>
        <v>4.3999999999999997E-2</v>
      </c>
      <c r="G36" s="51"/>
      <c r="H36" s="51"/>
      <c r="I36" s="51"/>
      <c r="J36" s="50"/>
      <c r="K36" s="50"/>
    </row>
    <row r="37" spans="1:11" ht="49.2" customHeight="1" thickBot="1" x14ac:dyDescent="0.3">
      <c r="A37" s="74" t="s">
        <v>51</v>
      </c>
      <c r="B37" s="75" t="s">
        <v>25</v>
      </c>
      <c r="C37" s="60">
        <f t="shared" si="3"/>
        <v>2</v>
      </c>
      <c r="D37" s="1">
        <f>ROUND(0.0430848*1.15,3)</f>
        <v>0.05</v>
      </c>
      <c r="E37" s="60">
        <v>0.5</v>
      </c>
      <c r="F37" s="60">
        <f t="shared" si="4"/>
        <v>0.05</v>
      </c>
      <c r="G37" s="51"/>
      <c r="H37" s="51"/>
      <c r="I37" s="51"/>
      <c r="J37" s="50"/>
      <c r="K37" s="50"/>
    </row>
    <row r="38" spans="1:11" ht="31.8" customHeight="1" thickBot="1" x14ac:dyDescent="0.3">
      <c r="A38" s="74" t="s">
        <v>52</v>
      </c>
      <c r="B38" s="75" t="s">
        <v>25</v>
      </c>
      <c r="C38" s="60">
        <f t="shared" si="3"/>
        <v>2</v>
      </c>
      <c r="D38" s="1">
        <f>ROUND(0.095744*1.15,3)</f>
        <v>0.11</v>
      </c>
      <c r="E38" s="60">
        <v>0.1</v>
      </c>
      <c r="F38" s="60">
        <f t="shared" si="4"/>
        <v>2.2000000000000002E-2</v>
      </c>
      <c r="G38" s="51"/>
      <c r="H38" s="51"/>
      <c r="I38" s="51"/>
      <c r="J38" s="65"/>
      <c r="K38" s="65"/>
    </row>
    <row r="39" spans="1:11" ht="30" customHeight="1" thickBot="1" x14ac:dyDescent="0.3">
      <c r="A39" s="74" t="s">
        <v>53</v>
      </c>
      <c r="B39" s="59" t="s">
        <v>30</v>
      </c>
      <c r="C39" s="60">
        <f t="shared" si="3"/>
        <v>0</v>
      </c>
      <c r="D39" s="1">
        <f>ROUND(0.287232*1.15,3)</f>
        <v>0.33</v>
      </c>
      <c r="E39" s="60">
        <v>1</v>
      </c>
      <c r="F39" s="60">
        <f t="shared" si="4"/>
        <v>0</v>
      </c>
      <c r="G39" s="26"/>
      <c r="H39" s="26"/>
      <c r="I39" s="26"/>
      <c r="J39" s="49"/>
      <c r="K39" s="49"/>
    </row>
    <row r="40" spans="1:11" ht="45" customHeight="1" thickBot="1" x14ac:dyDescent="0.3">
      <c r="A40" s="64" t="s">
        <v>54</v>
      </c>
      <c r="B40" s="132" t="s">
        <v>27</v>
      </c>
      <c r="C40" s="66">
        <f t="shared" si="3"/>
        <v>0.33333333333333331</v>
      </c>
      <c r="D40" s="2">
        <f>ROUND(0.215424*1.15,3)</f>
        <v>0.248</v>
      </c>
      <c r="E40" s="66">
        <v>0.5</v>
      </c>
      <c r="F40" s="66">
        <f t="shared" si="4"/>
        <v>4.1333333333333333E-2</v>
      </c>
      <c r="G40" s="68"/>
      <c r="H40" s="68"/>
      <c r="I40" s="68"/>
      <c r="J40" s="50"/>
      <c r="K40" s="50"/>
    </row>
    <row r="41" spans="1:11" ht="45" customHeight="1" thickBot="1" x14ac:dyDescent="0.3">
      <c r="A41" s="69"/>
      <c r="B41" s="70"/>
      <c r="G41" s="51"/>
      <c r="H41" s="51"/>
      <c r="I41" s="51"/>
      <c r="J41" s="50"/>
      <c r="K41" s="50"/>
    </row>
    <row r="42" spans="1:11" ht="45" customHeight="1" thickBot="1" x14ac:dyDescent="0.3">
      <c r="A42" s="79" t="s">
        <v>55</v>
      </c>
      <c r="B42" s="18" t="s">
        <v>4</v>
      </c>
      <c r="C42" s="18" t="s">
        <v>48</v>
      </c>
      <c r="D42" s="18" t="s">
        <v>33</v>
      </c>
      <c r="E42" s="53" t="s">
        <v>34</v>
      </c>
      <c r="F42" s="18" t="s">
        <v>35</v>
      </c>
      <c r="G42" s="51"/>
      <c r="H42" s="51"/>
      <c r="I42" s="51"/>
      <c r="J42" s="50"/>
      <c r="K42" s="50"/>
    </row>
    <row r="43" spans="1:11" ht="85.8" customHeight="1" thickBot="1" x14ac:dyDescent="0.3">
      <c r="A43" s="58" t="s">
        <v>56</v>
      </c>
      <c r="B43" s="75" t="s">
        <v>25</v>
      </c>
      <c r="C43" s="60">
        <f>_xlfn.IFS(B43=$M$9,$N$9,B43=$M$20,0,B43=$M$6,$N$6,B43=$M$7,$N$7,B43=$M$8,$N$8,B43=$M$10,$N$10,B43=$M$11,$N$11,B43=$M$12,$N$12,B43=$M$13,$N$13,B43=$M$14,$N$14,B43=$M$15,$N$15,B43=$M$16,$N$16,B43=$M$17,$N$17,B43=$M$18,$N$18,B43=$M$19,$N$19)</f>
        <v>2</v>
      </c>
      <c r="D43" s="1">
        <f>ROUND(0.006893568*1.15,3)</f>
        <v>8.0000000000000002E-3</v>
      </c>
      <c r="E43" s="60">
        <v>1</v>
      </c>
      <c r="F43" s="66">
        <f t="shared" ref="F43:F47" si="5">D43*C43*E43</f>
        <v>1.6E-2</v>
      </c>
      <c r="G43" s="51"/>
      <c r="H43" s="51"/>
      <c r="I43" s="51"/>
      <c r="J43" s="50"/>
      <c r="K43" s="50"/>
    </row>
    <row r="44" spans="1:11" ht="39" customHeight="1" thickBot="1" x14ac:dyDescent="0.3">
      <c r="A44" s="58" t="s">
        <v>57</v>
      </c>
      <c r="B44" s="75" t="s">
        <v>30</v>
      </c>
      <c r="C44" s="60">
        <f>_xlfn.IFS(B44=$M$9,$N$9,B44=$M$20,0,B44=$M$6,$N$6,B44=$M$7,$N$7,B44=$M$8,$N$8,B44=$M$10,$N$10,B44=$M$11,$N$11,B44=$M$12,$N$12,B44=$M$13,$N$13,B44=$M$14,$N$14,B44=$M$15,$N$15,B44=$M$16,$N$16,B44=$M$17,$N$17,B44=$M$18,$N$18,B44=$M$19,$N$19)</f>
        <v>0</v>
      </c>
      <c r="D44" s="1">
        <f>ROUND(0.00861696*1.15,3)</f>
        <v>0.01</v>
      </c>
      <c r="E44" s="60">
        <v>1</v>
      </c>
      <c r="F44" s="66">
        <f t="shared" si="5"/>
        <v>0</v>
      </c>
      <c r="G44" s="51"/>
      <c r="H44" s="51"/>
      <c r="I44" s="51"/>
      <c r="J44" s="50"/>
      <c r="K44" s="50"/>
    </row>
    <row r="45" spans="1:11" ht="45" customHeight="1" thickBot="1" x14ac:dyDescent="0.3">
      <c r="A45" s="80" t="s">
        <v>58</v>
      </c>
      <c r="B45" s="75" t="s">
        <v>30</v>
      </c>
      <c r="C45" s="60">
        <f>_xlfn.IFS(B45=$M$9,$N$9,B45=$M$20,0,B45=$M$6,$N$6,B45=$M$7,$N$7,B45=$M$8,$N$8,B45=$M$10,$N$10,B45=$M$11,$N$11,B45=$M$12,$N$12,B45=$M$13,$N$13,B45=$M$14,$N$14,B45=$M$15,$N$15,B45=$M$16,$N$16,B45=$M$17,$N$17,B45=$M$18,$N$18,B45=$M$19,$N$19)</f>
        <v>0</v>
      </c>
      <c r="D45" s="1">
        <f>ROUND(0.0861696*1.15,3)</f>
        <v>9.9000000000000005E-2</v>
      </c>
      <c r="E45" s="60">
        <v>0.3</v>
      </c>
      <c r="F45" s="66">
        <f t="shared" si="5"/>
        <v>0</v>
      </c>
      <c r="G45" s="51"/>
      <c r="H45" s="51"/>
      <c r="I45" s="51"/>
      <c r="J45" s="65"/>
      <c r="K45" s="65"/>
    </row>
    <row r="46" spans="1:11" ht="64.2" customHeight="1" thickBot="1" x14ac:dyDescent="0.3">
      <c r="A46" s="74" t="s">
        <v>59</v>
      </c>
      <c r="B46" s="78" t="s">
        <v>28</v>
      </c>
      <c r="C46" s="60">
        <f>_xlfn.IFS(B46=$M$9,$N$9,B46=$M$20,0,B46=$M$6,$N$6,B46=$M$7,$N$7,B46=$M$8,$N$8,B46=$M$10,$N$10,B46=$M$11,$N$11,B46=$M$12,$N$12,B46=$M$13,$N$13,B46=$M$14,$N$14,B46=$M$15,$N$15,B46=$M$16,$N$16,B46=$M$17,$N$17,B46=$M$18,$N$18,B46=$M$19,$N$19)</f>
        <v>0.16666666666666666</v>
      </c>
      <c r="D46" s="1">
        <f>ROUND(0.01148928*1.15,3)</f>
        <v>1.2999999999999999E-2</v>
      </c>
      <c r="E46" s="60">
        <v>1</v>
      </c>
      <c r="F46" s="66">
        <f t="shared" si="5"/>
        <v>2.1666666666666666E-3</v>
      </c>
      <c r="G46" s="26"/>
      <c r="H46" s="26"/>
      <c r="I46" s="26"/>
      <c r="J46" s="49"/>
      <c r="K46" s="49"/>
    </row>
    <row r="47" spans="1:11" ht="57.6" customHeight="1" thickBot="1" x14ac:dyDescent="0.3">
      <c r="A47" s="74" t="s">
        <v>60</v>
      </c>
      <c r="B47" s="75" t="s">
        <v>30</v>
      </c>
      <c r="C47" s="66">
        <f>_xlfn.IFS(B47=$M$9,$N$9,B47=$M$20,0,B47=$M$6,$N$6,B47=$M$7,$N$7,B47=$M$8,$N$8,B47=$M$10,$N$10,B47=$M$11,$N$11,B47=$M$12,$N$12,B47=$M$13,$N$13,B47=$M$14,$N$14,B47=$M$15,$N$15,B47=$M$16,$N$16,B47=$M$17,$N$17,B47=$M$18,$N$18,B47=$M$19,$N$19)</f>
        <v>0</v>
      </c>
      <c r="D47" s="2">
        <f>ROUND(0.287232*1.15,3)</f>
        <v>0.33</v>
      </c>
      <c r="E47" s="66">
        <v>1</v>
      </c>
      <c r="F47" s="66">
        <f t="shared" si="5"/>
        <v>0</v>
      </c>
      <c r="G47" s="68"/>
      <c r="H47" s="68"/>
      <c r="I47" s="68"/>
      <c r="J47" s="50"/>
      <c r="K47" s="50"/>
    </row>
    <row r="48" spans="1:11" ht="14.4" thickBot="1" x14ac:dyDescent="0.3">
      <c r="A48" s="69"/>
      <c r="B48" s="70"/>
      <c r="G48" s="51"/>
      <c r="H48" s="51"/>
      <c r="I48" s="51"/>
      <c r="J48" s="50"/>
      <c r="K48" s="50"/>
    </row>
    <row r="49" spans="1:11" ht="28.2" thickBot="1" x14ac:dyDescent="0.3">
      <c r="A49" s="79" t="s">
        <v>61</v>
      </c>
      <c r="B49" s="18" t="s">
        <v>4</v>
      </c>
      <c r="C49" s="18" t="s">
        <v>48</v>
      </c>
      <c r="D49" s="18" t="s">
        <v>33</v>
      </c>
      <c r="E49" s="53" t="s">
        <v>34</v>
      </c>
      <c r="F49" s="18" t="s">
        <v>35</v>
      </c>
      <c r="G49" s="51"/>
      <c r="H49" s="51"/>
      <c r="I49" s="51"/>
      <c r="J49" s="65"/>
      <c r="K49" s="65"/>
    </row>
    <row r="50" spans="1:11" ht="107.4" customHeight="1" thickBot="1" x14ac:dyDescent="0.3">
      <c r="A50" s="58" t="s">
        <v>62</v>
      </c>
      <c r="B50" s="59" t="s">
        <v>11</v>
      </c>
      <c r="C50" s="60">
        <f>_xlfn.IFS(B50=$M$9,$N$9,B50=$M$20,0,B50=$M$6,$N$6,B50=$M$7,$N$7,B50=$M$8,$N$8,B50=$M$10,$N$10,B50=$M$11,$N$11,B50=$M$12,$N$12,B50=$M$13,$N$13,B50=$M$14,$N$14,B50=$M$15,$N$15,B50=$M$16,$N$16,B50=$M$17,$N$17,B50=$M$18,$N$18,B50=$M$19,$N$19)</f>
        <v>22</v>
      </c>
      <c r="D50" s="1">
        <f>ROUND(0.3446784*1.15,3)</f>
        <v>0.39600000000000002</v>
      </c>
      <c r="E50" s="60">
        <v>1</v>
      </c>
      <c r="F50" s="66">
        <f t="shared" ref="F50:F51" si="6">D50*C50*E50</f>
        <v>8.7119999999999997</v>
      </c>
      <c r="G50" s="26"/>
      <c r="H50" s="26"/>
      <c r="I50" s="26"/>
      <c r="J50" s="49"/>
      <c r="K50" s="49"/>
    </row>
    <row r="51" spans="1:11" ht="73.8" customHeight="1" thickBot="1" x14ac:dyDescent="0.3">
      <c r="A51" s="74" t="s">
        <v>63</v>
      </c>
      <c r="B51" s="75" t="s">
        <v>25</v>
      </c>
      <c r="C51" s="66">
        <f>_xlfn.IFS(B51=$M$9,$N$9,B51=$M$20,0,B51=$M$6,$N$6,B51=$M$7,$N$7,B51=$M$8,$N$8,B51=$M$10,$N$10,B51=$M$11,$N$11,B51=$M$12,$N$12,B51=$M$13,$N$13,B51=$M$14,$N$14,B51=$M$15,$N$15,B51=$M$16,$N$16,B51=$M$17,$N$17,B51=$M$18,$N$18,B51=$M$19,$N$19)</f>
        <v>2</v>
      </c>
      <c r="D51" s="2">
        <f>ROUND(0.49239771432*1.15,3)</f>
        <v>0.56599999999999995</v>
      </c>
      <c r="E51" s="66">
        <v>1</v>
      </c>
      <c r="F51" s="66">
        <f t="shared" si="6"/>
        <v>1.1319999999999999</v>
      </c>
      <c r="G51" s="68"/>
      <c r="H51" s="68"/>
      <c r="I51" s="68"/>
      <c r="J51" s="50"/>
      <c r="K51" s="50"/>
    </row>
    <row r="52" spans="1:11" ht="14.4" thickBot="1" x14ac:dyDescent="0.3">
      <c r="A52" s="69"/>
      <c r="B52" s="70"/>
      <c r="G52" s="51"/>
      <c r="H52" s="51"/>
      <c r="I52" s="51"/>
      <c r="J52" s="50"/>
      <c r="K52" s="50"/>
    </row>
    <row r="53" spans="1:11" ht="68.25" customHeight="1" thickBot="1" x14ac:dyDescent="0.3">
      <c r="A53" s="79" t="s">
        <v>64</v>
      </c>
      <c r="B53" s="18" t="s">
        <v>4</v>
      </c>
      <c r="C53" s="18" t="s">
        <v>48</v>
      </c>
      <c r="D53" s="18" t="s">
        <v>33</v>
      </c>
      <c r="E53" s="53" t="s">
        <v>34</v>
      </c>
      <c r="F53" s="18" t="s">
        <v>35</v>
      </c>
      <c r="G53" s="51"/>
      <c r="H53" s="51"/>
      <c r="I53" s="51"/>
      <c r="J53" s="50"/>
      <c r="K53" s="50"/>
    </row>
    <row r="54" spans="1:11" ht="69.599999999999994" customHeight="1" thickBot="1" x14ac:dyDescent="0.3">
      <c r="A54" s="58" t="s">
        <v>36</v>
      </c>
      <c r="B54" s="75" t="s">
        <v>11</v>
      </c>
      <c r="C54" s="60">
        <f t="shared" ref="C54:C64" si="7">_xlfn.IFS(B54=$M$9,$N$9,B54=$M$20,0,B54=$M$6,$N$6,B54=$M$7,$N$7,B54=$M$8,$N$8,B54=$M$10,$N$10,B54=$M$11,$N$11,B54=$M$12,$N$12,B54=$M$13,$N$13,B54=$M$14,$N$14,B54=$M$15,$N$15,B54=$M$16,$N$16,B54=$M$17,$N$17,B54=$M$18,$N$18,B54=$M$19,$N$19)</f>
        <v>22</v>
      </c>
      <c r="D54" s="1">
        <f>ROUND(0.0156672*1.15,3)</f>
        <v>1.7999999999999999E-2</v>
      </c>
      <c r="E54" s="61">
        <v>1</v>
      </c>
      <c r="F54" s="60">
        <f>D54*C54*E54</f>
        <v>0.39599999999999996</v>
      </c>
      <c r="G54" s="51"/>
      <c r="H54" s="51"/>
      <c r="I54" s="51"/>
      <c r="J54" s="50"/>
      <c r="K54" s="50"/>
    </row>
    <row r="55" spans="1:11" ht="96" customHeight="1" thickBot="1" x14ac:dyDescent="0.3">
      <c r="A55" s="58" t="s">
        <v>37</v>
      </c>
      <c r="B55" s="59" t="s">
        <v>11</v>
      </c>
      <c r="C55" s="60">
        <f t="shared" si="7"/>
        <v>22</v>
      </c>
      <c r="D55" s="1">
        <f>ROUND(0.0430848*1.15,3)</f>
        <v>0.05</v>
      </c>
      <c r="E55" s="61">
        <v>0.6</v>
      </c>
      <c r="F55" s="60">
        <f t="shared" ref="F55:F64" si="8">D55*C55*E55</f>
        <v>0.66</v>
      </c>
      <c r="G55" s="51"/>
      <c r="H55" s="51"/>
      <c r="I55" s="51"/>
      <c r="J55" s="50"/>
      <c r="K55" s="50"/>
    </row>
    <row r="56" spans="1:11" ht="48" customHeight="1" thickBot="1" x14ac:dyDescent="0.3">
      <c r="A56" s="58" t="s">
        <v>38</v>
      </c>
      <c r="B56" s="59" t="s">
        <v>26</v>
      </c>
      <c r="C56" s="60">
        <f t="shared" si="7"/>
        <v>1</v>
      </c>
      <c r="D56" s="1">
        <f>ROUND(0.0430848*1.15,3)</f>
        <v>0.05</v>
      </c>
      <c r="E56" s="61">
        <v>0.6</v>
      </c>
      <c r="F56" s="60">
        <f t="shared" si="8"/>
        <v>0.03</v>
      </c>
      <c r="G56" s="51"/>
      <c r="H56" s="51"/>
      <c r="I56" s="51"/>
      <c r="J56" s="50"/>
      <c r="K56" s="50"/>
    </row>
    <row r="57" spans="1:11" ht="45" customHeight="1" thickBot="1" x14ac:dyDescent="0.3">
      <c r="A57" s="58" t="s">
        <v>39</v>
      </c>
      <c r="B57" s="59" t="s">
        <v>26</v>
      </c>
      <c r="C57" s="60">
        <f t="shared" si="7"/>
        <v>1</v>
      </c>
      <c r="D57" s="1">
        <f>ROUND(0.0430848*1.15,3)</f>
        <v>0.05</v>
      </c>
      <c r="E57" s="61">
        <v>0.6</v>
      </c>
      <c r="F57" s="60">
        <f t="shared" si="8"/>
        <v>0.03</v>
      </c>
      <c r="G57" s="51"/>
      <c r="H57" s="51"/>
      <c r="I57" s="51"/>
      <c r="J57" s="50"/>
      <c r="K57" s="50"/>
    </row>
    <row r="58" spans="1:11" ht="56.4" customHeight="1" thickBot="1" x14ac:dyDescent="0.3">
      <c r="A58" s="58" t="s">
        <v>40</v>
      </c>
      <c r="B58" s="75" t="s">
        <v>11</v>
      </c>
      <c r="C58" s="60">
        <f t="shared" si="7"/>
        <v>22</v>
      </c>
      <c r="D58" s="1">
        <f>ROUND(0.0191488*1.15,3)</f>
        <v>2.1999999999999999E-2</v>
      </c>
      <c r="E58" s="61">
        <v>1</v>
      </c>
      <c r="F58" s="60">
        <f t="shared" si="8"/>
        <v>0.48399999999999999</v>
      </c>
      <c r="G58" s="51"/>
      <c r="H58" s="51"/>
      <c r="I58" s="51"/>
      <c r="J58" s="50"/>
      <c r="K58" s="50"/>
    </row>
    <row r="59" spans="1:11" ht="84" customHeight="1" thickBot="1" x14ac:dyDescent="0.3">
      <c r="A59" s="58" t="s">
        <v>65</v>
      </c>
      <c r="B59" s="75" t="s">
        <v>11</v>
      </c>
      <c r="C59" s="60">
        <f t="shared" si="7"/>
        <v>22</v>
      </c>
      <c r="D59" s="1">
        <f>ROUND(0.191488*1.15,3)</f>
        <v>0.22</v>
      </c>
      <c r="E59" s="61">
        <v>0.1</v>
      </c>
      <c r="F59" s="60">
        <f t="shared" si="8"/>
        <v>0.48399999999999999</v>
      </c>
      <c r="G59" s="51"/>
      <c r="H59" s="51"/>
      <c r="I59" s="51"/>
      <c r="J59" s="50"/>
      <c r="K59" s="50"/>
    </row>
    <row r="60" spans="1:11" ht="45" customHeight="1" thickBot="1" x14ac:dyDescent="0.3">
      <c r="A60" s="58" t="s">
        <v>42</v>
      </c>
      <c r="B60" s="75" t="s">
        <v>30</v>
      </c>
      <c r="C60" s="60">
        <f t="shared" si="7"/>
        <v>0</v>
      </c>
      <c r="D60" s="1">
        <f>ROUND(0.49239771432*1.15,3)</f>
        <v>0.56599999999999995</v>
      </c>
      <c r="E60" s="61">
        <v>1</v>
      </c>
      <c r="F60" s="60">
        <f t="shared" si="8"/>
        <v>0</v>
      </c>
      <c r="G60" s="51"/>
      <c r="H60" s="51"/>
      <c r="I60" s="51"/>
      <c r="J60" s="50"/>
      <c r="K60" s="50"/>
    </row>
    <row r="61" spans="1:11" ht="61.95" customHeight="1" thickBot="1" x14ac:dyDescent="0.3">
      <c r="A61" s="58" t="s">
        <v>43</v>
      </c>
      <c r="B61" s="75" t="s">
        <v>25</v>
      </c>
      <c r="C61" s="60">
        <f t="shared" si="7"/>
        <v>2</v>
      </c>
      <c r="D61" s="1">
        <f>ROUND(0.095744*1.15,3)</f>
        <v>0.11</v>
      </c>
      <c r="E61" s="61">
        <v>0.2</v>
      </c>
      <c r="F61" s="60">
        <f t="shared" si="8"/>
        <v>4.4000000000000004E-2</v>
      </c>
      <c r="G61" s="51"/>
      <c r="H61" s="51"/>
      <c r="I61" s="51"/>
      <c r="J61" s="50"/>
      <c r="K61" s="50"/>
    </row>
    <row r="62" spans="1:11" ht="71.400000000000006" customHeight="1" thickBot="1" x14ac:dyDescent="0.3">
      <c r="A62" s="64" t="s">
        <v>44</v>
      </c>
      <c r="B62" s="59" t="s">
        <v>25</v>
      </c>
      <c r="C62" s="60">
        <f t="shared" si="7"/>
        <v>2</v>
      </c>
      <c r="D62" s="1">
        <f>ROUND(0.191488*1.15,3)</f>
        <v>0.22</v>
      </c>
      <c r="E62" s="61">
        <v>1</v>
      </c>
      <c r="F62" s="60">
        <f t="shared" si="8"/>
        <v>0.44</v>
      </c>
      <c r="G62" s="51"/>
      <c r="H62" s="51"/>
      <c r="I62" s="51"/>
      <c r="J62" s="65"/>
      <c r="K62" s="65"/>
    </row>
    <row r="63" spans="1:11" ht="55.2" customHeight="1" thickBot="1" x14ac:dyDescent="0.3">
      <c r="A63" s="64" t="s">
        <v>45</v>
      </c>
      <c r="B63" s="59" t="s">
        <v>26</v>
      </c>
      <c r="C63" s="60">
        <f t="shared" si="7"/>
        <v>1</v>
      </c>
      <c r="D63" s="1">
        <f>ROUND(0.1723392*1.15,3)</f>
        <v>0.19800000000000001</v>
      </c>
      <c r="E63" s="61">
        <v>1</v>
      </c>
      <c r="F63" s="60">
        <f t="shared" si="8"/>
        <v>0.19800000000000001</v>
      </c>
      <c r="G63" s="26"/>
      <c r="H63" s="26"/>
      <c r="I63" s="26"/>
      <c r="J63" s="49"/>
      <c r="K63" s="65"/>
    </row>
    <row r="64" spans="1:11" ht="34.200000000000003" customHeight="1" thickBot="1" x14ac:dyDescent="0.3">
      <c r="A64" s="64" t="s">
        <v>46</v>
      </c>
      <c r="B64" s="75" t="s">
        <v>30</v>
      </c>
      <c r="C64" s="66">
        <f t="shared" si="7"/>
        <v>0</v>
      </c>
      <c r="D64" s="2">
        <f>ROUND(0.215424*1.15,3)</f>
        <v>0.248</v>
      </c>
      <c r="E64" s="67">
        <v>0.3</v>
      </c>
      <c r="F64" s="66">
        <f t="shared" si="8"/>
        <v>0</v>
      </c>
      <c r="G64" s="68"/>
      <c r="H64" s="68"/>
      <c r="I64" s="68"/>
      <c r="J64" s="65"/>
      <c r="K64" s="65"/>
    </row>
    <row r="65" spans="1:14" ht="14.4" thickBot="1" x14ac:dyDescent="0.3">
      <c r="A65" s="81"/>
      <c r="B65" s="82"/>
      <c r="C65" s="82"/>
      <c r="D65" s="82"/>
      <c r="E65" s="82"/>
      <c r="F65" s="83"/>
      <c r="G65" s="68"/>
      <c r="H65" s="68"/>
      <c r="I65" s="68"/>
      <c r="J65" s="65"/>
      <c r="K65" s="65"/>
    </row>
    <row r="66" spans="1:14" ht="30" customHeight="1" thickBot="1" x14ac:dyDescent="0.3">
      <c r="A66" s="133"/>
      <c r="B66" s="133"/>
      <c r="C66" s="14"/>
      <c r="D66" s="14"/>
      <c r="F66" s="176" t="s">
        <v>66</v>
      </c>
      <c r="G66" s="177"/>
      <c r="H66" s="177"/>
      <c r="I66" s="178"/>
      <c r="K66" s="176" t="s">
        <v>67</v>
      </c>
      <c r="L66" s="177"/>
      <c r="M66" s="177"/>
      <c r="N66" s="178"/>
    </row>
    <row r="67" spans="1:14" ht="14.4" thickBot="1" x14ac:dyDescent="0.3">
      <c r="A67" s="84" t="s">
        <v>68</v>
      </c>
      <c r="B67" s="85" t="s">
        <v>69</v>
      </c>
      <c r="C67" s="86" t="s">
        <v>70</v>
      </c>
      <c r="D67" s="86" t="s">
        <v>71</v>
      </c>
      <c r="E67" s="49"/>
      <c r="F67" s="159" t="s">
        <v>129</v>
      </c>
      <c r="G67" s="159" t="s">
        <v>130</v>
      </c>
      <c r="H67" s="159" t="s">
        <v>131</v>
      </c>
      <c r="I67" s="159" t="s">
        <v>132</v>
      </c>
      <c r="K67" s="159" t="s">
        <v>129</v>
      </c>
      <c r="L67" s="159" t="s">
        <v>130</v>
      </c>
      <c r="M67" s="159" t="s">
        <v>131</v>
      </c>
      <c r="N67" s="159" t="s">
        <v>132</v>
      </c>
    </row>
    <row r="68" spans="1:14" ht="57.6" customHeight="1" x14ac:dyDescent="0.25">
      <c r="A68" s="91" t="s">
        <v>72</v>
      </c>
      <c r="B68" s="3">
        <f>ROUND(3*1.15,3)</f>
        <v>3.45</v>
      </c>
      <c r="C68" s="92">
        <f t="shared" ref="C68:C74" si="9">F68*K68+G68*L68</f>
        <v>0</v>
      </c>
      <c r="D68" s="4">
        <f>+B68*C68</f>
        <v>0</v>
      </c>
      <c r="E68" s="50"/>
      <c r="F68" s="137">
        <v>0</v>
      </c>
      <c r="G68" s="169">
        <v>0</v>
      </c>
      <c r="H68" s="169">
        <v>0</v>
      </c>
      <c r="I68" s="169">
        <v>0</v>
      </c>
      <c r="K68" s="141">
        <v>0</v>
      </c>
      <c r="L68" s="142">
        <v>0</v>
      </c>
      <c r="M68" s="142">
        <v>0</v>
      </c>
      <c r="N68" s="142">
        <v>0</v>
      </c>
    </row>
    <row r="69" spans="1:14" ht="25.5" customHeight="1" x14ac:dyDescent="0.25">
      <c r="A69" s="91" t="s">
        <v>73</v>
      </c>
      <c r="B69" s="3">
        <f>ROUND(3*1.15,3)</f>
        <v>3.45</v>
      </c>
      <c r="C69" s="92">
        <f t="shared" si="9"/>
        <v>0</v>
      </c>
      <c r="D69" s="4">
        <f t="shared" ref="D69:D74" si="10">+B69*C69</f>
        <v>0</v>
      </c>
      <c r="E69" s="50"/>
      <c r="F69" s="137">
        <v>0</v>
      </c>
      <c r="G69" s="169">
        <v>0</v>
      </c>
      <c r="H69" s="169">
        <v>0</v>
      </c>
      <c r="I69" s="169">
        <v>0</v>
      </c>
      <c r="K69" s="141">
        <v>0</v>
      </c>
      <c r="L69" s="142">
        <v>0</v>
      </c>
      <c r="M69" s="142">
        <v>0</v>
      </c>
      <c r="N69" s="142">
        <v>0</v>
      </c>
    </row>
    <row r="70" spans="1:14" ht="38.4" customHeight="1" x14ac:dyDescent="0.25">
      <c r="A70" s="91" t="s">
        <v>74</v>
      </c>
      <c r="B70" s="3">
        <f>ROUND(5*1.15,3)</f>
        <v>5.75</v>
      </c>
      <c r="C70" s="92">
        <f t="shared" si="9"/>
        <v>720</v>
      </c>
      <c r="D70" s="4">
        <f t="shared" si="10"/>
        <v>4140</v>
      </c>
      <c r="E70" s="50"/>
      <c r="F70" s="137">
        <v>0</v>
      </c>
      <c r="G70" s="169">
        <v>12</v>
      </c>
      <c r="H70" s="169">
        <v>0</v>
      </c>
      <c r="I70" s="169">
        <v>0</v>
      </c>
      <c r="K70" s="141">
        <v>0</v>
      </c>
      <c r="L70" s="142">
        <v>60</v>
      </c>
      <c r="M70" s="142">
        <v>0</v>
      </c>
      <c r="N70" s="142">
        <v>0</v>
      </c>
    </row>
    <row r="71" spans="1:14" ht="60" customHeight="1" x14ac:dyDescent="0.25">
      <c r="A71" s="91" t="s">
        <v>75</v>
      </c>
      <c r="B71" s="3">
        <f>ROUND(2*1.15,3)</f>
        <v>2.2999999999999998</v>
      </c>
      <c r="C71" s="92">
        <f t="shared" si="9"/>
        <v>0</v>
      </c>
      <c r="D71" s="4">
        <f t="shared" si="10"/>
        <v>0</v>
      </c>
      <c r="E71" s="50"/>
      <c r="F71" s="137">
        <v>0</v>
      </c>
      <c r="G71" s="169">
        <v>0</v>
      </c>
      <c r="H71" s="169">
        <v>0</v>
      </c>
      <c r="I71" s="169">
        <v>2</v>
      </c>
      <c r="K71" s="141">
        <v>0</v>
      </c>
      <c r="L71" s="142">
        <v>0</v>
      </c>
      <c r="M71" s="142">
        <v>0</v>
      </c>
      <c r="N71" s="142">
        <v>165.93</v>
      </c>
    </row>
    <row r="72" spans="1:14" ht="51.6" customHeight="1" x14ac:dyDescent="0.25">
      <c r="A72" s="91" t="s">
        <v>76</v>
      </c>
      <c r="B72" s="3">
        <f>ROUND(4*1.15,3)</f>
        <v>4.5999999999999996</v>
      </c>
      <c r="C72" s="92">
        <f t="shared" si="9"/>
        <v>0</v>
      </c>
      <c r="D72" s="4">
        <f t="shared" si="10"/>
        <v>0</v>
      </c>
      <c r="E72" s="50"/>
      <c r="F72" s="137">
        <v>0</v>
      </c>
      <c r="G72" s="169">
        <v>0</v>
      </c>
      <c r="H72" s="169">
        <v>0</v>
      </c>
      <c r="I72" s="169">
        <v>2</v>
      </c>
      <c r="K72" s="141">
        <v>0</v>
      </c>
      <c r="L72" s="142">
        <v>0</v>
      </c>
      <c r="M72" s="142">
        <v>0</v>
      </c>
      <c r="N72" s="142">
        <v>165.93</v>
      </c>
    </row>
    <row r="73" spans="1:14" ht="41.4" x14ac:dyDescent="0.25">
      <c r="A73" s="91" t="s">
        <v>77</v>
      </c>
      <c r="B73" s="3">
        <f>ROUND(3*1.15,3)</f>
        <v>3.45</v>
      </c>
      <c r="C73" s="92">
        <f t="shared" si="9"/>
        <v>0</v>
      </c>
      <c r="D73" s="4">
        <f t="shared" si="10"/>
        <v>0</v>
      </c>
      <c r="E73" s="50"/>
      <c r="F73" s="137">
        <v>0</v>
      </c>
      <c r="G73" s="169">
        <v>0</v>
      </c>
      <c r="H73" s="169">
        <v>0</v>
      </c>
      <c r="I73" s="169">
        <v>0</v>
      </c>
      <c r="K73" s="141">
        <v>0</v>
      </c>
      <c r="L73" s="142">
        <v>0</v>
      </c>
      <c r="M73" s="142">
        <v>0</v>
      </c>
      <c r="N73" s="142">
        <v>0</v>
      </c>
    </row>
    <row r="74" spans="1:14" ht="49.8" customHeight="1" thickBot="1" x14ac:dyDescent="0.3">
      <c r="A74" s="99" t="s">
        <v>78</v>
      </c>
      <c r="B74" s="5">
        <f>ROUND(2*1.15,3)</f>
        <v>2.2999999999999998</v>
      </c>
      <c r="C74" s="92">
        <f t="shared" si="9"/>
        <v>0</v>
      </c>
      <c r="D74" s="6">
        <f t="shared" si="10"/>
        <v>0</v>
      </c>
      <c r="E74" s="50"/>
      <c r="F74" s="144">
        <v>0</v>
      </c>
      <c r="G74" s="170">
        <v>0</v>
      </c>
      <c r="H74" s="170">
        <v>0</v>
      </c>
      <c r="I74" s="170">
        <v>0</v>
      </c>
      <c r="K74" s="147">
        <v>0</v>
      </c>
      <c r="L74" s="148">
        <v>0</v>
      </c>
      <c r="M74" s="148">
        <v>0</v>
      </c>
      <c r="N74" s="148">
        <v>0</v>
      </c>
    </row>
    <row r="75" spans="1:14" ht="14.4" thickBot="1" x14ac:dyDescent="0.3">
      <c r="A75" s="106"/>
      <c r="B75" s="107"/>
      <c r="C75" s="108"/>
      <c r="D75" s="150"/>
      <c r="E75" s="7"/>
      <c r="F75" s="50"/>
      <c r="G75" s="49"/>
      <c r="H75" s="49"/>
      <c r="I75" s="49"/>
      <c r="M75" s="49"/>
      <c r="N75" s="49"/>
    </row>
    <row r="76" spans="1:14" ht="14.4" customHeight="1" thickBot="1" x14ac:dyDescent="0.3">
      <c r="A76" s="133"/>
      <c r="B76" s="133"/>
      <c r="C76" s="14"/>
      <c r="D76" s="14"/>
      <c r="E76" s="65"/>
      <c r="F76" s="176" t="s">
        <v>79</v>
      </c>
      <c r="G76" s="177"/>
      <c r="H76" s="177"/>
      <c r="I76" s="178"/>
      <c r="K76" s="176" t="s">
        <v>80</v>
      </c>
      <c r="L76" s="177"/>
      <c r="M76" s="177"/>
      <c r="N76" s="178"/>
    </row>
    <row r="77" spans="1:14" ht="28.2" thickBot="1" x14ac:dyDescent="0.3">
      <c r="A77" s="84" t="s">
        <v>18</v>
      </c>
      <c r="B77" s="85" t="s">
        <v>69</v>
      </c>
      <c r="C77" s="86" t="s">
        <v>70</v>
      </c>
      <c r="D77" s="86" t="s">
        <v>71</v>
      </c>
      <c r="E77" s="49"/>
      <c r="F77" s="159" t="s">
        <v>129</v>
      </c>
      <c r="G77" s="159" t="s">
        <v>130</v>
      </c>
      <c r="H77" s="159" t="s">
        <v>131</v>
      </c>
      <c r="I77" s="159" t="s">
        <v>132</v>
      </c>
      <c r="K77" s="159" t="s">
        <v>129</v>
      </c>
      <c r="L77" s="159" t="s">
        <v>130</v>
      </c>
      <c r="M77" s="159" t="s">
        <v>131</v>
      </c>
      <c r="N77" s="159" t="s">
        <v>132</v>
      </c>
    </row>
    <row r="78" spans="1:14" ht="73.8" customHeight="1" x14ac:dyDescent="0.25">
      <c r="A78" s="91" t="s">
        <v>81</v>
      </c>
      <c r="B78" s="3">
        <f>ROUND(0.04*1.15,3)</f>
        <v>4.5999999999999999E-2</v>
      </c>
      <c r="C78" s="92">
        <f>F78*K78+G78*L78</f>
        <v>4254</v>
      </c>
      <c r="D78" s="4">
        <f>+B78*C78</f>
        <v>195.684</v>
      </c>
      <c r="E78" s="50"/>
      <c r="F78" s="137">
        <v>6</v>
      </c>
      <c r="G78" s="138">
        <v>0</v>
      </c>
      <c r="H78" s="138">
        <v>0</v>
      </c>
      <c r="I78" s="138">
        <v>1</v>
      </c>
      <c r="K78" s="153">
        <v>709</v>
      </c>
      <c r="L78" s="154">
        <v>0</v>
      </c>
      <c r="M78" s="201">
        <v>0</v>
      </c>
      <c r="N78" s="201">
        <v>165.93</v>
      </c>
    </row>
    <row r="79" spans="1:14" ht="97.2" customHeight="1" x14ac:dyDescent="0.25">
      <c r="A79" s="91" t="s">
        <v>82</v>
      </c>
      <c r="B79" s="3">
        <f>ROUND(0.06*1.15,3)</f>
        <v>6.9000000000000006E-2</v>
      </c>
      <c r="C79" s="92">
        <f>F79*K79+G79*L79</f>
        <v>4254</v>
      </c>
      <c r="D79" s="4">
        <f t="shared" ref="D79:D82" si="11">+B79*C79</f>
        <v>293.52600000000001</v>
      </c>
      <c r="E79" s="50"/>
      <c r="F79" s="137">
        <v>6</v>
      </c>
      <c r="G79" s="138">
        <v>0</v>
      </c>
      <c r="H79" s="138">
        <v>0</v>
      </c>
      <c r="I79" s="138">
        <v>1</v>
      </c>
      <c r="K79" s="141">
        <v>709</v>
      </c>
      <c r="L79" s="142">
        <v>0</v>
      </c>
      <c r="M79" s="201">
        <v>0</v>
      </c>
      <c r="N79" s="201">
        <v>165.93</v>
      </c>
    </row>
    <row r="80" spans="1:14" ht="58.2" customHeight="1" x14ac:dyDescent="0.25">
      <c r="A80" s="91" t="s">
        <v>83</v>
      </c>
      <c r="B80" s="3">
        <f>ROUND(1.2*1.15,3)</f>
        <v>1.38</v>
      </c>
      <c r="C80" s="92">
        <f>F80*K80+G80*L80</f>
        <v>1710</v>
      </c>
      <c r="D80" s="4">
        <f t="shared" si="11"/>
        <v>2359.7999999999997</v>
      </c>
      <c r="E80" s="50"/>
      <c r="F80" s="137">
        <v>0</v>
      </c>
      <c r="G80" s="138">
        <v>3</v>
      </c>
      <c r="H80" s="138">
        <v>0</v>
      </c>
      <c r="I80" s="138">
        <v>1</v>
      </c>
      <c r="K80" s="141">
        <v>0</v>
      </c>
      <c r="L80" s="142">
        <v>570</v>
      </c>
      <c r="M80" s="201">
        <v>0</v>
      </c>
      <c r="N80" s="201">
        <v>165.93</v>
      </c>
    </row>
    <row r="81" spans="1:14" ht="49.2" customHeight="1" x14ac:dyDescent="0.25">
      <c r="A81" s="91" t="s">
        <v>84</v>
      </c>
      <c r="B81" s="3">
        <f>ROUND(2*1.15,3)</f>
        <v>2.2999999999999998</v>
      </c>
      <c r="C81" s="92">
        <f>F81*K81+G81*L81</f>
        <v>0</v>
      </c>
      <c r="D81" s="4">
        <f t="shared" si="11"/>
        <v>0</v>
      </c>
      <c r="E81" s="50"/>
      <c r="F81" s="137">
        <v>0</v>
      </c>
      <c r="G81" s="138">
        <v>0</v>
      </c>
      <c r="H81" s="138">
        <v>0</v>
      </c>
      <c r="I81" s="138">
        <v>3</v>
      </c>
      <c r="K81" s="141">
        <v>0</v>
      </c>
      <c r="L81" s="142">
        <v>0</v>
      </c>
      <c r="M81" s="201">
        <v>0</v>
      </c>
      <c r="N81" s="201">
        <v>165.93</v>
      </c>
    </row>
    <row r="82" spans="1:14" ht="74.400000000000006" customHeight="1" thickBot="1" x14ac:dyDescent="0.3">
      <c r="A82" s="112" t="s">
        <v>85</v>
      </c>
      <c r="B82" s="8">
        <f>ROUND(0.06*1.15,3)</f>
        <v>6.9000000000000006E-2</v>
      </c>
      <c r="C82" s="92">
        <f>F82*K82+G82*L82</f>
        <v>5964</v>
      </c>
      <c r="D82" s="6">
        <f t="shared" si="11"/>
        <v>411.51600000000002</v>
      </c>
      <c r="E82" s="50"/>
      <c r="F82" s="144">
        <v>6</v>
      </c>
      <c r="G82" s="145">
        <v>3</v>
      </c>
      <c r="H82" s="145">
        <v>0</v>
      </c>
      <c r="I82" s="145">
        <v>1</v>
      </c>
      <c r="K82" s="147">
        <v>709</v>
      </c>
      <c r="L82" s="148">
        <v>570</v>
      </c>
      <c r="M82" s="202">
        <v>0</v>
      </c>
      <c r="N82" s="202">
        <v>165.93</v>
      </c>
    </row>
    <row r="83" spans="1:14" ht="30" customHeight="1" thickBot="1" x14ac:dyDescent="0.3"/>
    <row r="84" spans="1:14" ht="30" customHeight="1" x14ac:dyDescent="0.25">
      <c r="A84" s="84" t="s">
        <v>86</v>
      </c>
      <c r="B84" s="113" t="s">
        <v>87</v>
      </c>
      <c r="C84" s="114" t="s">
        <v>88</v>
      </c>
      <c r="D84" s="155" t="s">
        <v>89</v>
      </c>
      <c r="E84" s="116" t="s">
        <v>90</v>
      </c>
    </row>
    <row r="85" spans="1:14" ht="30" customHeight="1" thickBot="1" x14ac:dyDescent="0.3">
      <c r="A85" s="117" t="s">
        <v>20</v>
      </c>
      <c r="B85" s="118">
        <v>1</v>
      </c>
      <c r="C85" s="9">
        <f>ROUND(11*1.15,3)</f>
        <v>12.65</v>
      </c>
      <c r="D85" s="156">
        <f>22*8</f>
        <v>176</v>
      </c>
      <c r="E85" s="6">
        <f>D85*C85*B85</f>
        <v>2226.4</v>
      </c>
    </row>
    <row r="86" spans="1:14" ht="30" customHeight="1" x14ac:dyDescent="0.25"/>
    <row r="87" spans="1:14" ht="30" customHeight="1" x14ac:dyDescent="0.25"/>
    <row r="88" spans="1:14" ht="30" customHeight="1" x14ac:dyDescent="0.25"/>
    <row r="89" spans="1:14" ht="30" customHeight="1" x14ac:dyDescent="0.25"/>
    <row r="90" spans="1:14" ht="30" customHeight="1" x14ac:dyDescent="0.25"/>
    <row r="91" spans="1:14" ht="30" customHeight="1" x14ac:dyDescent="0.25"/>
    <row r="92" spans="1:14" ht="30" customHeight="1" x14ac:dyDescent="0.25"/>
    <row r="93" spans="1:14" ht="30" customHeight="1" x14ac:dyDescent="0.25"/>
    <row r="94" spans="1:14" ht="30" customHeight="1" x14ac:dyDescent="0.25"/>
    <row r="95" spans="1:14" ht="30" customHeight="1" x14ac:dyDescent="0.25"/>
    <row r="96" spans="1:14"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row r="210" ht="30" customHeight="1" x14ac:dyDescent="0.25"/>
    <row r="211" ht="30" customHeight="1" x14ac:dyDescent="0.25"/>
    <row r="212" ht="30" customHeight="1" x14ac:dyDescent="0.25"/>
    <row r="213" ht="30" customHeight="1" x14ac:dyDescent="0.25"/>
    <row r="214" ht="30" customHeight="1" x14ac:dyDescent="0.25"/>
    <row r="215" ht="30" customHeight="1" x14ac:dyDescent="0.25"/>
    <row r="216" ht="30" customHeight="1" x14ac:dyDescent="0.25"/>
    <row r="217" ht="30" customHeight="1" x14ac:dyDescent="0.25"/>
    <row r="218" ht="30" customHeight="1" x14ac:dyDescent="0.25"/>
    <row r="219" ht="30" customHeight="1" x14ac:dyDescent="0.25"/>
    <row r="220" ht="30" customHeight="1" x14ac:dyDescent="0.25"/>
    <row r="221" ht="30" customHeight="1" x14ac:dyDescent="0.25"/>
    <row r="222" ht="30" customHeight="1" x14ac:dyDescent="0.25"/>
    <row r="223" ht="30" customHeight="1" x14ac:dyDescent="0.25"/>
    <row r="224" ht="30" customHeight="1" x14ac:dyDescent="0.25"/>
    <row r="225" ht="30" customHeight="1" x14ac:dyDescent="0.25"/>
    <row r="226" ht="30" customHeight="1" x14ac:dyDescent="0.25"/>
    <row r="227" ht="30" customHeight="1" x14ac:dyDescent="0.25"/>
    <row r="228" ht="30" customHeight="1" x14ac:dyDescent="0.25"/>
    <row r="229" ht="30" customHeight="1" x14ac:dyDescent="0.25"/>
    <row r="230" ht="30" customHeight="1" x14ac:dyDescent="0.25"/>
    <row r="231" ht="30" customHeight="1" x14ac:dyDescent="0.25"/>
    <row r="232" ht="30" customHeight="1" x14ac:dyDescent="0.25"/>
    <row r="233" ht="30" customHeight="1" x14ac:dyDescent="0.25"/>
    <row r="234" ht="30" customHeight="1" x14ac:dyDescent="0.25"/>
    <row r="235" ht="30" customHeight="1" x14ac:dyDescent="0.25"/>
    <row r="236" ht="30" customHeight="1" x14ac:dyDescent="0.25"/>
    <row r="237" ht="30" customHeight="1" x14ac:dyDescent="0.25"/>
    <row r="238" ht="30" customHeight="1" x14ac:dyDescent="0.25"/>
    <row r="239" ht="30" customHeight="1" x14ac:dyDescent="0.25"/>
    <row r="240" ht="30" customHeight="1" x14ac:dyDescent="0.25"/>
    <row r="241" ht="30" customHeight="1" x14ac:dyDescent="0.25"/>
    <row r="242" ht="30" customHeight="1" x14ac:dyDescent="0.25"/>
    <row r="243" ht="30" customHeight="1" x14ac:dyDescent="0.25"/>
    <row r="244" ht="30" customHeight="1" x14ac:dyDescent="0.25"/>
    <row r="245" ht="30" customHeight="1" x14ac:dyDescent="0.25"/>
    <row r="246" ht="30" customHeight="1" x14ac:dyDescent="0.25"/>
    <row r="247" ht="30" customHeight="1" x14ac:dyDescent="0.25"/>
    <row r="248" ht="30" customHeight="1" x14ac:dyDescent="0.25"/>
    <row r="249" ht="30" customHeight="1" x14ac:dyDescent="0.25"/>
    <row r="250" ht="30" customHeight="1" x14ac:dyDescent="0.25"/>
    <row r="251" ht="30" customHeight="1" x14ac:dyDescent="0.25"/>
    <row r="252" ht="30" customHeight="1" x14ac:dyDescent="0.25"/>
    <row r="253" ht="30" customHeight="1" x14ac:dyDescent="0.25"/>
    <row r="254" ht="30" customHeight="1" x14ac:dyDescent="0.25"/>
    <row r="255" ht="30" customHeight="1" x14ac:dyDescent="0.25"/>
    <row r="256" ht="30" customHeight="1" x14ac:dyDescent="0.25"/>
    <row r="257" ht="30" customHeight="1" x14ac:dyDescent="0.25"/>
    <row r="258" ht="30" customHeight="1" x14ac:dyDescent="0.25"/>
    <row r="259" ht="30" customHeight="1" x14ac:dyDescent="0.25"/>
    <row r="260" ht="30" customHeight="1" x14ac:dyDescent="0.25"/>
    <row r="261" ht="30" customHeight="1" x14ac:dyDescent="0.25"/>
    <row r="262" ht="30" customHeight="1" x14ac:dyDescent="0.25"/>
    <row r="263" ht="30" customHeight="1" x14ac:dyDescent="0.25"/>
    <row r="264" ht="30" customHeight="1" x14ac:dyDescent="0.25"/>
    <row r="265" ht="30" customHeight="1" x14ac:dyDescent="0.25"/>
    <row r="266" ht="30" customHeight="1" x14ac:dyDescent="0.25"/>
    <row r="267" ht="30" customHeight="1" x14ac:dyDescent="0.25"/>
    <row r="268" ht="30" customHeight="1" x14ac:dyDescent="0.25"/>
    <row r="269" ht="30" customHeight="1" x14ac:dyDescent="0.25"/>
    <row r="270" ht="30" customHeight="1" x14ac:dyDescent="0.25"/>
    <row r="271" ht="30" customHeight="1" x14ac:dyDescent="0.25"/>
    <row r="272" ht="30" customHeight="1" x14ac:dyDescent="0.25"/>
    <row r="273" ht="30" customHeight="1" x14ac:dyDescent="0.25"/>
    <row r="274" ht="30" customHeight="1" x14ac:dyDescent="0.25"/>
    <row r="275" ht="30" customHeight="1" x14ac:dyDescent="0.25"/>
    <row r="276" ht="30" customHeight="1" x14ac:dyDescent="0.25"/>
    <row r="277" ht="30" customHeight="1" x14ac:dyDescent="0.25"/>
    <row r="278" ht="30" customHeight="1" x14ac:dyDescent="0.25"/>
    <row r="279" ht="30" customHeight="1" x14ac:dyDescent="0.25"/>
    <row r="280" ht="30" customHeight="1" x14ac:dyDescent="0.25"/>
    <row r="281" ht="30" customHeight="1" x14ac:dyDescent="0.25"/>
    <row r="282" ht="30" customHeight="1" x14ac:dyDescent="0.25"/>
    <row r="283" ht="30" customHeight="1" x14ac:dyDescent="0.25"/>
    <row r="284" ht="30" customHeight="1" x14ac:dyDescent="0.25"/>
    <row r="285" ht="30" customHeight="1" x14ac:dyDescent="0.25"/>
    <row r="286" ht="30" customHeight="1" x14ac:dyDescent="0.25"/>
    <row r="287" ht="30" customHeight="1" x14ac:dyDescent="0.25"/>
    <row r="288" ht="30" customHeight="1" x14ac:dyDescent="0.25"/>
    <row r="289" ht="30" customHeight="1" x14ac:dyDescent="0.25"/>
    <row r="290" ht="30" customHeight="1" x14ac:dyDescent="0.25"/>
    <row r="291" ht="30" customHeight="1" x14ac:dyDescent="0.25"/>
    <row r="292" ht="30" customHeight="1" x14ac:dyDescent="0.25"/>
    <row r="293" ht="30" customHeight="1" x14ac:dyDescent="0.25"/>
    <row r="294" ht="30" customHeight="1" x14ac:dyDescent="0.25"/>
    <row r="295" ht="30" customHeight="1" x14ac:dyDescent="0.25"/>
    <row r="296" ht="30" customHeight="1" x14ac:dyDescent="0.25"/>
    <row r="297" ht="30" customHeight="1" x14ac:dyDescent="0.25"/>
    <row r="298" ht="30" customHeight="1" x14ac:dyDescent="0.25"/>
    <row r="299" ht="30" customHeight="1" x14ac:dyDescent="0.25"/>
    <row r="300" ht="30" customHeight="1" x14ac:dyDescent="0.25"/>
    <row r="301" ht="30" customHeight="1" x14ac:dyDescent="0.25"/>
    <row r="302" ht="30" customHeight="1" x14ac:dyDescent="0.25"/>
    <row r="303" ht="30" customHeight="1" x14ac:dyDescent="0.25"/>
    <row r="304" ht="30" customHeight="1" x14ac:dyDescent="0.25"/>
    <row r="305" ht="30" customHeight="1" x14ac:dyDescent="0.25"/>
    <row r="306" ht="30" customHeight="1" x14ac:dyDescent="0.25"/>
    <row r="307" ht="30" customHeight="1" x14ac:dyDescent="0.25"/>
    <row r="308" ht="30" customHeight="1" x14ac:dyDescent="0.25"/>
    <row r="309" ht="30" customHeight="1" x14ac:dyDescent="0.25"/>
    <row r="310" ht="30" customHeight="1" x14ac:dyDescent="0.25"/>
    <row r="311" ht="30" customHeight="1" x14ac:dyDescent="0.25"/>
    <row r="312" ht="30" customHeight="1" x14ac:dyDescent="0.25"/>
    <row r="313" ht="30" customHeight="1" x14ac:dyDescent="0.25"/>
    <row r="314" ht="30" customHeight="1" x14ac:dyDescent="0.25"/>
    <row r="315" ht="30" customHeight="1" x14ac:dyDescent="0.25"/>
    <row r="316" ht="30" customHeight="1" x14ac:dyDescent="0.25"/>
    <row r="317" ht="30" customHeight="1" x14ac:dyDescent="0.25"/>
    <row r="318" ht="30" customHeight="1" x14ac:dyDescent="0.25"/>
    <row r="319" ht="30" customHeight="1" x14ac:dyDescent="0.25"/>
    <row r="320" ht="30" customHeight="1" x14ac:dyDescent="0.25"/>
    <row r="321" ht="30" customHeight="1" x14ac:dyDescent="0.25"/>
    <row r="322" ht="30" customHeight="1" x14ac:dyDescent="0.25"/>
    <row r="323" ht="30" customHeight="1" x14ac:dyDescent="0.25"/>
    <row r="324" ht="30" customHeight="1" x14ac:dyDescent="0.25"/>
    <row r="325" ht="30" customHeight="1" x14ac:dyDescent="0.25"/>
    <row r="326" ht="30" customHeight="1" x14ac:dyDescent="0.25"/>
    <row r="327" ht="30" customHeight="1" x14ac:dyDescent="0.25"/>
    <row r="328" ht="30" customHeight="1" x14ac:dyDescent="0.25"/>
    <row r="329" ht="30" customHeight="1" x14ac:dyDescent="0.25"/>
    <row r="330" ht="30" customHeight="1" x14ac:dyDescent="0.25"/>
    <row r="331" ht="30" customHeight="1" x14ac:dyDescent="0.25"/>
    <row r="332" ht="30" customHeight="1" x14ac:dyDescent="0.25"/>
    <row r="333" ht="30" customHeight="1" x14ac:dyDescent="0.25"/>
    <row r="334" ht="30" customHeight="1" x14ac:dyDescent="0.25"/>
    <row r="335" ht="30" customHeight="1" x14ac:dyDescent="0.25"/>
    <row r="336"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row r="395" ht="30" customHeight="1" x14ac:dyDescent="0.25"/>
    <row r="396" ht="30" customHeight="1" x14ac:dyDescent="0.25"/>
    <row r="397" ht="30" customHeight="1" x14ac:dyDescent="0.25"/>
    <row r="398" ht="30" customHeight="1" x14ac:dyDescent="0.25"/>
    <row r="399" ht="30" customHeight="1" x14ac:dyDescent="0.25"/>
    <row r="400" ht="30" customHeight="1" x14ac:dyDescent="0.25"/>
    <row r="401" ht="30" customHeight="1" x14ac:dyDescent="0.25"/>
    <row r="402" ht="30" customHeight="1" x14ac:dyDescent="0.25"/>
    <row r="403" ht="30" customHeight="1" x14ac:dyDescent="0.25"/>
    <row r="404" ht="30" customHeight="1" x14ac:dyDescent="0.25"/>
    <row r="405" ht="30" customHeight="1" x14ac:dyDescent="0.25"/>
    <row r="406" ht="30" customHeight="1" x14ac:dyDescent="0.25"/>
    <row r="407" ht="30" customHeight="1" x14ac:dyDescent="0.25"/>
    <row r="408" ht="30" customHeight="1" x14ac:dyDescent="0.25"/>
    <row r="409" ht="30" customHeight="1" x14ac:dyDescent="0.25"/>
    <row r="410" ht="30" customHeight="1" x14ac:dyDescent="0.25"/>
    <row r="411" ht="30" customHeight="1" x14ac:dyDescent="0.25"/>
    <row r="412" ht="30" customHeight="1" x14ac:dyDescent="0.25"/>
    <row r="413" ht="30" customHeight="1" x14ac:dyDescent="0.25"/>
    <row r="414" ht="30" customHeight="1" x14ac:dyDescent="0.25"/>
    <row r="415" ht="30" customHeight="1" x14ac:dyDescent="0.25"/>
    <row r="416" ht="30" customHeight="1" x14ac:dyDescent="0.25"/>
    <row r="417" ht="30" customHeight="1" x14ac:dyDescent="0.25"/>
    <row r="418" ht="30" customHeight="1" x14ac:dyDescent="0.25"/>
    <row r="419" ht="30" customHeight="1" x14ac:dyDescent="0.25"/>
    <row r="420" ht="30" customHeight="1" x14ac:dyDescent="0.25"/>
    <row r="421" ht="30" customHeight="1" x14ac:dyDescent="0.25"/>
    <row r="422" ht="30" customHeight="1" x14ac:dyDescent="0.25"/>
    <row r="423" ht="30" customHeight="1" x14ac:dyDescent="0.25"/>
    <row r="424" ht="30" customHeight="1" x14ac:dyDescent="0.25"/>
    <row r="425" ht="30" customHeight="1" x14ac:dyDescent="0.25"/>
    <row r="426" ht="30" customHeight="1" x14ac:dyDescent="0.25"/>
    <row r="427" ht="30" customHeight="1" x14ac:dyDescent="0.25"/>
    <row r="428" ht="30" customHeight="1" x14ac:dyDescent="0.25"/>
    <row r="429" ht="30" customHeight="1" x14ac:dyDescent="0.25"/>
    <row r="430" ht="30" customHeight="1" x14ac:dyDescent="0.25"/>
    <row r="431" ht="30" customHeight="1" x14ac:dyDescent="0.25"/>
    <row r="432" ht="30" customHeight="1" x14ac:dyDescent="0.25"/>
    <row r="433" ht="30" customHeight="1" x14ac:dyDescent="0.25"/>
    <row r="434" ht="30" customHeight="1" x14ac:dyDescent="0.25"/>
    <row r="435" ht="30" customHeight="1" x14ac:dyDescent="0.25"/>
    <row r="436" ht="30" customHeight="1" x14ac:dyDescent="0.25"/>
    <row r="437" ht="30" customHeight="1" x14ac:dyDescent="0.25"/>
    <row r="438" ht="30" customHeight="1" x14ac:dyDescent="0.25"/>
    <row r="439" ht="30" customHeight="1" x14ac:dyDescent="0.25"/>
    <row r="440" ht="30" customHeight="1" x14ac:dyDescent="0.25"/>
    <row r="441" ht="30" customHeight="1" x14ac:dyDescent="0.25"/>
    <row r="442" ht="30" customHeight="1" x14ac:dyDescent="0.25"/>
    <row r="443" ht="30" customHeight="1" x14ac:dyDescent="0.25"/>
    <row r="444" ht="30" customHeight="1" x14ac:dyDescent="0.25"/>
    <row r="445" ht="30" customHeight="1" x14ac:dyDescent="0.25"/>
    <row r="446" ht="30" customHeight="1" x14ac:dyDescent="0.25"/>
    <row r="447" ht="30" customHeight="1" x14ac:dyDescent="0.25"/>
    <row r="448" ht="30" customHeight="1" x14ac:dyDescent="0.25"/>
    <row r="449" ht="30" customHeight="1" x14ac:dyDescent="0.25"/>
    <row r="450" ht="30" customHeight="1" x14ac:dyDescent="0.25"/>
    <row r="451" ht="30" customHeight="1" x14ac:dyDescent="0.25"/>
    <row r="452" ht="30" customHeight="1" x14ac:dyDescent="0.25"/>
    <row r="453" ht="30" customHeight="1" x14ac:dyDescent="0.25"/>
    <row r="454" ht="30" customHeight="1" x14ac:dyDescent="0.25"/>
    <row r="455" ht="30" customHeight="1" x14ac:dyDescent="0.25"/>
    <row r="456" ht="30" customHeight="1" x14ac:dyDescent="0.25"/>
    <row r="457" ht="30" customHeight="1" x14ac:dyDescent="0.25"/>
    <row r="458" ht="30" customHeight="1" x14ac:dyDescent="0.25"/>
    <row r="459" ht="30" customHeight="1" x14ac:dyDescent="0.25"/>
    <row r="460" ht="30" customHeight="1" x14ac:dyDescent="0.25"/>
    <row r="461" ht="30" customHeight="1" x14ac:dyDescent="0.25"/>
    <row r="462" ht="30" customHeight="1" x14ac:dyDescent="0.25"/>
    <row r="463" ht="30" customHeight="1" x14ac:dyDescent="0.25"/>
    <row r="464" ht="30" customHeight="1" x14ac:dyDescent="0.25"/>
    <row r="465" ht="30" customHeight="1" x14ac:dyDescent="0.25"/>
    <row r="466" ht="30" customHeight="1" x14ac:dyDescent="0.25"/>
    <row r="467" ht="30" customHeight="1" x14ac:dyDescent="0.25"/>
    <row r="468" ht="30" customHeight="1" x14ac:dyDescent="0.25"/>
    <row r="469" ht="30" customHeight="1" x14ac:dyDescent="0.25"/>
    <row r="470" ht="30" customHeight="1" x14ac:dyDescent="0.25"/>
    <row r="471" ht="30" customHeight="1" x14ac:dyDescent="0.25"/>
    <row r="472" ht="30" customHeight="1" x14ac:dyDescent="0.25"/>
    <row r="473" ht="30" customHeight="1" x14ac:dyDescent="0.25"/>
    <row r="474" ht="30" customHeight="1" x14ac:dyDescent="0.25"/>
    <row r="475" ht="30" customHeight="1" x14ac:dyDescent="0.25"/>
    <row r="476" ht="30" customHeight="1" x14ac:dyDescent="0.25"/>
    <row r="477" ht="30" customHeight="1" x14ac:dyDescent="0.25"/>
    <row r="478" ht="30" customHeight="1" x14ac:dyDescent="0.25"/>
    <row r="479" ht="30" customHeight="1" x14ac:dyDescent="0.25"/>
    <row r="480" ht="30" customHeight="1" x14ac:dyDescent="0.25"/>
    <row r="481" ht="30" customHeight="1" x14ac:dyDescent="0.25"/>
    <row r="482" ht="30" customHeight="1" x14ac:dyDescent="0.25"/>
    <row r="483" ht="30" customHeight="1" x14ac:dyDescent="0.25"/>
    <row r="484" ht="30" customHeight="1" x14ac:dyDescent="0.25"/>
    <row r="485" ht="30" customHeight="1" x14ac:dyDescent="0.25"/>
    <row r="486" ht="30" customHeight="1" x14ac:dyDescent="0.25"/>
    <row r="487" ht="30" customHeight="1" x14ac:dyDescent="0.25"/>
    <row r="488" ht="30" customHeight="1" x14ac:dyDescent="0.25"/>
    <row r="489" ht="30" customHeight="1" x14ac:dyDescent="0.25"/>
    <row r="490" ht="30" customHeight="1" x14ac:dyDescent="0.25"/>
    <row r="491" ht="30" customHeight="1" x14ac:dyDescent="0.25"/>
    <row r="492" ht="30" customHeight="1" x14ac:dyDescent="0.25"/>
    <row r="493" ht="30" customHeight="1" x14ac:dyDescent="0.25"/>
    <row r="494" ht="30" customHeight="1" x14ac:dyDescent="0.25"/>
    <row r="495" ht="30" customHeight="1" x14ac:dyDescent="0.25"/>
    <row r="496" ht="30" customHeight="1" x14ac:dyDescent="0.25"/>
    <row r="497" ht="30" customHeight="1" x14ac:dyDescent="0.25"/>
    <row r="498" ht="30" customHeight="1" x14ac:dyDescent="0.25"/>
    <row r="499" ht="30" customHeight="1" x14ac:dyDescent="0.25"/>
    <row r="500" ht="30" customHeight="1" x14ac:dyDescent="0.25"/>
    <row r="501" ht="30" customHeight="1" x14ac:dyDescent="0.25"/>
    <row r="502" ht="30" customHeight="1" x14ac:dyDescent="0.25"/>
    <row r="503" ht="30" customHeight="1" x14ac:dyDescent="0.25"/>
    <row r="504" ht="30" customHeight="1" x14ac:dyDescent="0.25"/>
    <row r="505" ht="30" customHeight="1" x14ac:dyDescent="0.25"/>
    <row r="506" ht="30" customHeight="1" x14ac:dyDescent="0.25"/>
    <row r="507" ht="30" customHeight="1" x14ac:dyDescent="0.25"/>
    <row r="508" ht="30" customHeight="1" x14ac:dyDescent="0.25"/>
    <row r="509" ht="30" customHeight="1" x14ac:dyDescent="0.25"/>
    <row r="510" ht="30" customHeight="1" x14ac:dyDescent="0.25"/>
    <row r="511" ht="30" customHeight="1" x14ac:dyDescent="0.25"/>
    <row r="512" ht="30" customHeight="1" x14ac:dyDescent="0.25"/>
    <row r="513" ht="30" customHeight="1" x14ac:dyDescent="0.25"/>
    <row r="514" ht="30" customHeight="1" x14ac:dyDescent="0.25"/>
    <row r="515" ht="30" customHeight="1" x14ac:dyDescent="0.25"/>
    <row r="516" ht="30" customHeight="1" x14ac:dyDescent="0.25"/>
    <row r="517" ht="30" customHeight="1" x14ac:dyDescent="0.25"/>
    <row r="518" ht="30" customHeight="1" x14ac:dyDescent="0.25"/>
    <row r="519" ht="30" customHeight="1" x14ac:dyDescent="0.25"/>
    <row r="520" ht="30" customHeight="1" x14ac:dyDescent="0.25"/>
    <row r="521" ht="30" customHeight="1" x14ac:dyDescent="0.25"/>
    <row r="522" ht="30" customHeight="1" x14ac:dyDescent="0.25"/>
    <row r="523" ht="30" customHeight="1" x14ac:dyDescent="0.25"/>
    <row r="524" ht="30" customHeight="1" x14ac:dyDescent="0.25"/>
    <row r="525" ht="30" customHeight="1" x14ac:dyDescent="0.25"/>
    <row r="526" ht="30" customHeight="1" x14ac:dyDescent="0.25"/>
    <row r="527" ht="30" customHeight="1" x14ac:dyDescent="0.25"/>
    <row r="528" ht="30" customHeight="1" x14ac:dyDescent="0.25"/>
    <row r="529" ht="30" customHeight="1" x14ac:dyDescent="0.25"/>
    <row r="530" ht="30" customHeight="1" x14ac:dyDescent="0.25"/>
    <row r="531" ht="30" customHeight="1" x14ac:dyDescent="0.25"/>
    <row r="532" ht="30" customHeight="1" x14ac:dyDescent="0.25"/>
    <row r="533" ht="30" customHeight="1" x14ac:dyDescent="0.25"/>
    <row r="534" ht="30" customHeight="1" x14ac:dyDescent="0.25"/>
    <row r="535" ht="30" customHeight="1" x14ac:dyDescent="0.25"/>
    <row r="536" ht="30" customHeight="1" x14ac:dyDescent="0.25"/>
    <row r="537" ht="30" customHeight="1" x14ac:dyDescent="0.25"/>
    <row r="538" ht="30" customHeight="1" x14ac:dyDescent="0.25"/>
    <row r="539" ht="30" customHeight="1" x14ac:dyDescent="0.25"/>
    <row r="540" ht="30" customHeight="1" x14ac:dyDescent="0.25"/>
    <row r="541" ht="30" customHeight="1" x14ac:dyDescent="0.25"/>
    <row r="542" ht="30" customHeight="1" x14ac:dyDescent="0.25"/>
    <row r="543" ht="30" customHeight="1" x14ac:dyDescent="0.25"/>
    <row r="544" ht="30" customHeight="1" x14ac:dyDescent="0.25"/>
    <row r="545" ht="30" customHeight="1" x14ac:dyDescent="0.25"/>
    <row r="546" ht="30" customHeight="1" x14ac:dyDescent="0.25"/>
    <row r="547" ht="30" customHeight="1" x14ac:dyDescent="0.25"/>
    <row r="548" ht="30" customHeight="1" x14ac:dyDescent="0.25"/>
    <row r="549" ht="30" customHeight="1" x14ac:dyDescent="0.25"/>
    <row r="550" ht="30" customHeight="1" x14ac:dyDescent="0.25"/>
    <row r="551" ht="30" customHeight="1" x14ac:dyDescent="0.25"/>
    <row r="552" ht="30" customHeight="1" x14ac:dyDescent="0.25"/>
    <row r="553" ht="30" customHeight="1" x14ac:dyDescent="0.25"/>
    <row r="554" ht="30" customHeight="1" x14ac:dyDescent="0.25"/>
    <row r="555" ht="30" customHeight="1" x14ac:dyDescent="0.25"/>
    <row r="556" ht="30" customHeight="1" x14ac:dyDescent="0.25"/>
    <row r="557" ht="30" customHeight="1" x14ac:dyDescent="0.25"/>
    <row r="558" ht="30" customHeight="1" x14ac:dyDescent="0.25"/>
    <row r="559" ht="30" customHeight="1" x14ac:dyDescent="0.25"/>
    <row r="560" ht="30" customHeight="1" x14ac:dyDescent="0.25"/>
    <row r="561" ht="30" customHeight="1" x14ac:dyDescent="0.25"/>
    <row r="562" ht="30" customHeight="1" x14ac:dyDescent="0.25"/>
    <row r="563" ht="30" customHeight="1" x14ac:dyDescent="0.25"/>
    <row r="564" ht="30" customHeight="1" x14ac:dyDescent="0.25"/>
    <row r="565" ht="30" customHeight="1" x14ac:dyDescent="0.25"/>
    <row r="566" ht="30" customHeight="1" x14ac:dyDescent="0.25"/>
    <row r="567" ht="30" customHeight="1" x14ac:dyDescent="0.25"/>
    <row r="568" ht="30" customHeight="1" x14ac:dyDescent="0.25"/>
    <row r="569" ht="30" customHeight="1" x14ac:dyDescent="0.25"/>
    <row r="570" ht="30" customHeight="1" x14ac:dyDescent="0.25"/>
    <row r="571" ht="30" customHeight="1" x14ac:dyDescent="0.25"/>
    <row r="572" ht="30" customHeight="1" x14ac:dyDescent="0.25"/>
    <row r="573" ht="30" customHeight="1" x14ac:dyDescent="0.25"/>
    <row r="574" ht="30" customHeight="1" x14ac:dyDescent="0.25"/>
    <row r="575" ht="30" customHeight="1" x14ac:dyDescent="0.25"/>
    <row r="576" ht="30" customHeight="1" x14ac:dyDescent="0.25"/>
    <row r="577" ht="30" customHeight="1" x14ac:dyDescent="0.25"/>
    <row r="578" ht="30" customHeight="1" x14ac:dyDescent="0.25"/>
    <row r="579" ht="30" customHeight="1" x14ac:dyDescent="0.25"/>
    <row r="580" ht="30" customHeight="1" x14ac:dyDescent="0.25"/>
    <row r="581" ht="30" customHeight="1" x14ac:dyDescent="0.25"/>
    <row r="582" ht="30" customHeight="1" x14ac:dyDescent="0.25"/>
    <row r="583" ht="30" customHeight="1" x14ac:dyDescent="0.25"/>
    <row r="584" ht="30" customHeight="1" x14ac:dyDescent="0.25"/>
    <row r="585" ht="30" customHeight="1" x14ac:dyDescent="0.25"/>
    <row r="586" ht="30" customHeight="1" x14ac:dyDescent="0.25"/>
    <row r="587" ht="30" customHeight="1" x14ac:dyDescent="0.25"/>
    <row r="588" ht="30" customHeight="1" x14ac:dyDescent="0.25"/>
    <row r="589" ht="30" customHeight="1" x14ac:dyDescent="0.25"/>
    <row r="590" ht="30" customHeight="1" x14ac:dyDescent="0.25"/>
    <row r="591" ht="30" customHeight="1" x14ac:dyDescent="0.25"/>
    <row r="592" ht="30" customHeight="1" x14ac:dyDescent="0.25"/>
    <row r="593" ht="30" customHeight="1" x14ac:dyDescent="0.25"/>
    <row r="594" ht="30" customHeight="1" x14ac:dyDescent="0.25"/>
    <row r="595" ht="30" customHeight="1" x14ac:dyDescent="0.25"/>
    <row r="596" ht="30" customHeight="1" x14ac:dyDescent="0.25"/>
    <row r="597" ht="30" customHeight="1" x14ac:dyDescent="0.25"/>
    <row r="598" ht="30" customHeight="1" x14ac:dyDescent="0.25"/>
    <row r="599" ht="30" customHeight="1" x14ac:dyDescent="0.25"/>
    <row r="600" ht="30" customHeight="1" x14ac:dyDescent="0.25"/>
    <row r="601" ht="30" customHeight="1" x14ac:dyDescent="0.25"/>
    <row r="602" ht="30" customHeight="1" x14ac:dyDescent="0.25"/>
    <row r="603" ht="30" customHeight="1" x14ac:dyDescent="0.25"/>
    <row r="604" ht="30" customHeight="1" x14ac:dyDescent="0.25"/>
    <row r="605" ht="30" customHeight="1" x14ac:dyDescent="0.25"/>
    <row r="606" ht="30" customHeight="1" x14ac:dyDescent="0.25"/>
    <row r="607" ht="30" customHeight="1" x14ac:dyDescent="0.25"/>
    <row r="608" ht="30" customHeight="1" x14ac:dyDescent="0.25"/>
    <row r="609" ht="30" customHeight="1" x14ac:dyDescent="0.25"/>
    <row r="610" ht="30" customHeight="1" x14ac:dyDescent="0.25"/>
    <row r="611" ht="30" customHeight="1" x14ac:dyDescent="0.25"/>
    <row r="612" ht="30" customHeight="1" x14ac:dyDescent="0.25"/>
    <row r="613" ht="30" customHeight="1" x14ac:dyDescent="0.25"/>
    <row r="614" ht="30" customHeight="1" x14ac:dyDescent="0.25"/>
    <row r="615" ht="30" customHeight="1" x14ac:dyDescent="0.25"/>
    <row r="616" ht="30" customHeight="1" x14ac:dyDescent="0.25"/>
    <row r="617" ht="30" customHeight="1" x14ac:dyDescent="0.25"/>
    <row r="618" ht="30" customHeight="1" x14ac:dyDescent="0.25"/>
    <row r="619" ht="30" customHeight="1" x14ac:dyDescent="0.25"/>
    <row r="620" ht="30" customHeight="1" x14ac:dyDescent="0.25"/>
    <row r="621" ht="30" customHeight="1" x14ac:dyDescent="0.25"/>
    <row r="622" ht="30" customHeight="1" x14ac:dyDescent="0.25"/>
    <row r="623" ht="30" customHeight="1" x14ac:dyDescent="0.25"/>
    <row r="624" ht="30" customHeight="1" x14ac:dyDescent="0.25"/>
    <row r="625" ht="30" customHeight="1" x14ac:dyDescent="0.25"/>
    <row r="626" ht="30" customHeight="1" x14ac:dyDescent="0.25"/>
    <row r="627" ht="30" customHeight="1" x14ac:dyDescent="0.25"/>
    <row r="628" ht="30" customHeight="1" x14ac:dyDescent="0.25"/>
    <row r="629" ht="30" customHeight="1" x14ac:dyDescent="0.25"/>
    <row r="630" ht="30" customHeight="1" x14ac:dyDescent="0.25"/>
    <row r="631" ht="30" customHeight="1" x14ac:dyDescent="0.25"/>
    <row r="632" ht="30" customHeight="1" x14ac:dyDescent="0.25"/>
    <row r="633" ht="30" customHeight="1" x14ac:dyDescent="0.25"/>
    <row r="634" ht="30" customHeight="1" x14ac:dyDescent="0.25"/>
    <row r="635" ht="30" customHeight="1" x14ac:dyDescent="0.25"/>
    <row r="636" ht="30" customHeight="1" x14ac:dyDescent="0.25"/>
    <row r="637" ht="30" customHeight="1" x14ac:dyDescent="0.25"/>
    <row r="638" ht="30" customHeight="1" x14ac:dyDescent="0.25"/>
    <row r="639" ht="30" customHeight="1" x14ac:dyDescent="0.25"/>
    <row r="640" ht="30" customHeight="1" x14ac:dyDescent="0.25"/>
    <row r="641" ht="30" customHeight="1" x14ac:dyDescent="0.25"/>
    <row r="642" ht="30" customHeight="1" x14ac:dyDescent="0.25"/>
    <row r="643" ht="30" customHeight="1" x14ac:dyDescent="0.25"/>
    <row r="644" ht="30" customHeight="1" x14ac:dyDescent="0.25"/>
    <row r="645" ht="30" customHeight="1" x14ac:dyDescent="0.25"/>
    <row r="646" ht="30" customHeight="1" x14ac:dyDescent="0.25"/>
    <row r="647" ht="30" customHeight="1" x14ac:dyDescent="0.25"/>
    <row r="648" ht="30" customHeight="1" x14ac:dyDescent="0.25"/>
    <row r="649" ht="30" customHeight="1" x14ac:dyDescent="0.25"/>
    <row r="650" ht="30" customHeight="1" x14ac:dyDescent="0.25"/>
    <row r="651" ht="30" customHeight="1" x14ac:dyDescent="0.25"/>
    <row r="652" ht="30" customHeight="1" x14ac:dyDescent="0.25"/>
    <row r="653" ht="30" customHeight="1" x14ac:dyDescent="0.25"/>
    <row r="654" ht="30" customHeight="1" x14ac:dyDescent="0.25"/>
    <row r="655" ht="30" customHeight="1" x14ac:dyDescent="0.25"/>
    <row r="656" ht="30" customHeight="1" x14ac:dyDescent="0.25"/>
    <row r="657" ht="30" customHeight="1" x14ac:dyDescent="0.25"/>
    <row r="658" ht="30" customHeight="1" x14ac:dyDescent="0.25"/>
    <row r="659" ht="30" customHeight="1" x14ac:dyDescent="0.25"/>
    <row r="660" ht="30" customHeight="1" x14ac:dyDescent="0.25"/>
    <row r="661" ht="30" customHeight="1" x14ac:dyDescent="0.25"/>
    <row r="662" ht="30" customHeight="1" x14ac:dyDescent="0.25"/>
    <row r="663" ht="30" customHeight="1" x14ac:dyDescent="0.25"/>
    <row r="664" ht="30" customHeight="1" x14ac:dyDescent="0.25"/>
    <row r="665" ht="30" customHeight="1" x14ac:dyDescent="0.25"/>
    <row r="666" ht="30" customHeight="1" x14ac:dyDescent="0.25"/>
    <row r="667" ht="30" customHeight="1" x14ac:dyDescent="0.25"/>
    <row r="668" ht="30" customHeight="1" x14ac:dyDescent="0.25"/>
    <row r="669" ht="30" customHeight="1" x14ac:dyDescent="0.25"/>
    <row r="670" ht="30" customHeight="1" x14ac:dyDescent="0.25"/>
    <row r="671" ht="30" customHeight="1" x14ac:dyDescent="0.25"/>
    <row r="672" ht="30" customHeight="1" x14ac:dyDescent="0.25"/>
    <row r="673" ht="30" customHeight="1" x14ac:dyDescent="0.25"/>
    <row r="674" ht="30" customHeight="1" x14ac:dyDescent="0.25"/>
    <row r="675" ht="30" customHeight="1" x14ac:dyDescent="0.25"/>
    <row r="676" ht="30" customHeight="1" x14ac:dyDescent="0.25"/>
    <row r="677" ht="30" customHeight="1" x14ac:dyDescent="0.25"/>
    <row r="678" ht="30" customHeight="1" x14ac:dyDescent="0.25"/>
    <row r="679" ht="30" customHeight="1" x14ac:dyDescent="0.25"/>
    <row r="680" ht="30" customHeight="1" x14ac:dyDescent="0.25"/>
    <row r="681" ht="30" customHeight="1" x14ac:dyDescent="0.25"/>
    <row r="682" ht="30" customHeight="1" x14ac:dyDescent="0.25"/>
    <row r="683" ht="30" customHeight="1" x14ac:dyDescent="0.25"/>
    <row r="684" ht="30" customHeight="1" x14ac:dyDescent="0.25"/>
    <row r="685" ht="30" customHeight="1" x14ac:dyDescent="0.25"/>
    <row r="686" ht="30" customHeight="1" x14ac:dyDescent="0.25"/>
    <row r="687" ht="30" customHeight="1" x14ac:dyDescent="0.25"/>
    <row r="688" ht="30" customHeight="1" x14ac:dyDescent="0.25"/>
    <row r="689" ht="30" customHeight="1" x14ac:dyDescent="0.25"/>
    <row r="690" ht="30" customHeight="1" x14ac:dyDescent="0.25"/>
    <row r="691" ht="30" customHeight="1" x14ac:dyDescent="0.25"/>
    <row r="692" ht="30" customHeight="1" x14ac:dyDescent="0.25"/>
    <row r="693" ht="30" customHeight="1" x14ac:dyDescent="0.25"/>
    <row r="694" ht="30" customHeight="1" x14ac:dyDescent="0.25"/>
    <row r="695" ht="30" customHeight="1" x14ac:dyDescent="0.25"/>
    <row r="696" ht="30" customHeight="1" x14ac:dyDescent="0.25"/>
    <row r="697" ht="30" customHeight="1" x14ac:dyDescent="0.25"/>
    <row r="698" ht="30" customHeight="1" x14ac:dyDescent="0.25"/>
    <row r="699" ht="30" customHeight="1" x14ac:dyDescent="0.25"/>
    <row r="700" ht="30" customHeight="1" x14ac:dyDescent="0.25"/>
    <row r="701" ht="30" customHeight="1" x14ac:dyDescent="0.25"/>
    <row r="702" ht="30" customHeight="1" x14ac:dyDescent="0.25"/>
    <row r="703" ht="30" customHeight="1" x14ac:dyDescent="0.25"/>
    <row r="704" ht="30" customHeight="1" x14ac:dyDescent="0.25"/>
    <row r="705" ht="30" customHeight="1" x14ac:dyDescent="0.25"/>
    <row r="706" ht="30" customHeight="1" x14ac:dyDescent="0.25"/>
    <row r="707" ht="30" customHeight="1" x14ac:dyDescent="0.25"/>
    <row r="708" ht="30" customHeight="1" x14ac:dyDescent="0.25"/>
    <row r="709" ht="30" customHeight="1" x14ac:dyDescent="0.25"/>
    <row r="710" ht="30" customHeight="1" x14ac:dyDescent="0.25"/>
    <row r="711" ht="30" customHeight="1" x14ac:dyDescent="0.25"/>
    <row r="712" ht="30" customHeight="1" x14ac:dyDescent="0.25"/>
    <row r="713" ht="30" customHeight="1" x14ac:dyDescent="0.25"/>
    <row r="714" ht="30" customHeight="1" x14ac:dyDescent="0.25"/>
    <row r="715" ht="30" customHeight="1" x14ac:dyDescent="0.25"/>
    <row r="716" ht="30" customHeight="1" x14ac:dyDescent="0.25"/>
    <row r="717" ht="30" customHeight="1" x14ac:dyDescent="0.25"/>
    <row r="718" ht="30" customHeight="1" x14ac:dyDescent="0.25"/>
    <row r="719" ht="30" customHeight="1" x14ac:dyDescent="0.25"/>
    <row r="720" ht="30" customHeight="1" x14ac:dyDescent="0.25"/>
    <row r="721" ht="30" customHeight="1" x14ac:dyDescent="0.25"/>
    <row r="722" ht="30" customHeight="1" x14ac:dyDescent="0.25"/>
    <row r="723" ht="30" customHeight="1" x14ac:dyDescent="0.25"/>
    <row r="724" ht="30" customHeight="1" x14ac:dyDescent="0.25"/>
    <row r="725" ht="30" customHeight="1" x14ac:dyDescent="0.25"/>
    <row r="726" ht="30" customHeight="1" x14ac:dyDescent="0.25"/>
    <row r="727" ht="30" customHeight="1" x14ac:dyDescent="0.25"/>
    <row r="728" ht="30" customHeight="1" x14ac:dyDescent="0.25"/>
    <row r="729" ht="30" customHeight="1" x14ac:dyDescent="0.25"/>
    <row r="730" ht="30" customHeight="1" x14ac:dyDescent="0.25"/>
    <row r="731" ht="30" customHeight="1" x14ac:dyDescent="0.25"/>
    <row r="732" ht="30" customHeight="1" x14ac:dyDescent="0.25"/>
    <row r="733" ht="30" customHeight="1" x14ac:dyDescent="0.25"/>
    <row r="734" ht="30" customHeight="1" x14ac:dyDescent="0.25"/>
    <row r="735" ht="30" customHeight="1" x14ac:dyDescent="0.25"/>
    <row r="736" ht="30" customHeight="1" x14ac:dyDescent="0.25"/>
    <row r="737" ht="30" customHeight="1" x14ac:dyDescent="0.25"/>
    <row r="738" ht="30" customHeight="1" x14ac:dyDescent="0.25"/>
    <row r="739" ht="30" customHeight="1" x14ac:dyDescent="0.25"/>
    <row r="740" ht="30" customHeight="1" x14ac:dyDescent="0.25"/>
    <row r="741" ht="30" customHeight="1" x14ac:dyDescent="0.25"/>
    <row r="742" ht="30" customHeight="1" x14ac:dyDescent="0.25"/>
    <row r="743" ht="30" customHeight="1" x14ac:dyDescent="0.25"/>
    <row r="744" ht="30" customHeight="1" x14ac:dyDescent="0.25"/>
    <row r="745" ht="30" customHeight="1" x14ac:dyDescent="0.25"/>
    <row r="746" ht="30" customHeight="1" x14ac:dyDescent="0.25"/>
    <row r="747" ht="30" customHeight="1" x14ac:dyDescent="0.25"/>
    <row r="748" ht="30" customHeight="1" x14ac:dyDescent="0.25"/>
    <row r="749" ht="30" customHeight="1" x14ac:dyDescent="0.25"/>
    <row r="750" ht="30" customHeight="1" x14ac:dyDescent="0.25"/>
    <row r="751" ht="30" customHeight="1" x14ac:dyDescent="0.25"/>
    <row r="752" ht="30" customHeight="1" x14ac:dyDescent="0.25"/>
    <row r="753" ht="30" customHeight="1" x14ac:dyDescent="0.25"/>
    <row r="754" ht="30" customHeight="1" x14ac:dyDescent="0.25"/>
    <row r="755" ht="30" customHeight="1" x14ac:dyDescent="0.25"/>
    <row r="756" ht="30" customHeight="1" x14ac:dyDescent="0.25"/>
    <row r="757" ht="30" customHeight="1" x14ac:dyDescent="0.25"/>
    <row r="758" ht="30" customHeight="1" x14ac:dyDescent="0.25"/>
    <row r="759" ht="30" customHeight="1" x14ac:dyDescent="0.25"/>
    <row r="760" ht="30" customHeight="1" x14ac:dyDescent="0.25"/>
    <row r="761" ht="30" customHeight="1" x14ac:dyDescent="0.25"/>
    <row r="762" ht="30" customHeight="1" x14ac:dyDescent="0.25"/>
    <row r="763" ht="30" customHeight="1" x14ac:dyDescent="0.25"/>
    <row r="764" ht="30" customHeight="1" x14ac:dyDescent="0.25"/>
    <row r="765" ht="30" customHeight="1" x14ac:dyDescent="0.25"/>
    <row r="766" ht="30" customHeight="1" x14ac:dyDescent="0.25"/>
    <row r="767" ht="30" customHeight="1" x14ac:dyDescent="0.25"/>
    <row r="768" ht="30" customHeight="1" x14ac:dyDescent="0.25"/>
    <row r="769" ht="30" customHeight="1" x14ac:dyDescent="0.25"/>
    <row r="770" ht="30" customHeight="1" x14ac:dyDescent="0.25"/>
    <row r="771" ht="30" customHeight="1" x14ac:dyDescent="0.25"/>
    <row r="772" ht="30" customHeight="1" x14ac:dyDescent="0.25"/>
    <row r="773" ht="30" customHeight="1" x14ac:dyDescent="0.25"/>
    <row r="774" ht="30" customHeight="1" x14ac:dyDescent="0.25"/>
    <row r="775" ht="30" customHeight="1" x14ac:dyDescent="0.25"/>
    <row r="776" ht="30" customHeight="1" x14ac:dyDescent="0.25"/>
    <row r="777" ht="30" customHeight="1" x14ac:dyDescent="0.25"/>
    <row r="778" ht="30" customHeight="1" x14ac:dyDescent="0.25"/>
    <row r="779" ht="30" customHeight="1" x14ac:dyDescent="0.25"/>
    <row r="780" ht="30" customHeight="1" x14ac:dyDescent="0.25"/>
    <row r="781" ht="30" customHeight="1" x14ac:dyDescent="0.25"/>
    <row r="782" ht="30" customHeight="1" x14ac:dyDescent="0.25"/>
    <row r="783" ht="30" customHeight="1" x14ac:dyDescent="0.25"/>
    <row r="784" ht="30" customHeight="1" x14ac:dyDescent="0.25"/>
    <row r="785" ht="30" customHeight="1" x14ac:dyDescent="0.25"/>
    <row r="786" ht="30" customHeight="1" x14ac:dyDescent="0.25"/>
    <row r="787" ht="30" customHeight="1" x14ac:dyDescent="0.25"/>
    <row r="788" ht="30" customHeight="1" x14ac:dyDescent="0.25"/>
    <row r="789" ht="30" customHeight="1" x14ac:dyDescent="0.25"/>
    <row r="790" ht="30" customHeight="1" x14ac:dyDescent="0.25"/>
    <row r="791" ht="30" customHeight="1" x14ac:dyDescent="0.25"/>
    <row r="792" ht="30" customHeight="1" x14ac:dyDescent="0.25"/>
    <row r="793" ht="30" customHeight="1" x14ac:dyDescent="0.25"/>
    <row r="794" ht="30" customHeight="1" x14ac:dyDescent="0.25"/>
    <row r="795" ht="30" customHeight="1" x14ac:dyDescent="0.25"/>
    <row r="796" ht="30" customHeight="1" x14ac:dyDescent="0.25"/>
    <row r="797" ht="30" customHeight="1" x14ac:dyDescent="0.25"/>
    <row r="798" ht="30" customHeight="1" x14ac:dyDescent="0.25"/>
    <row r="799" ht="30" customHeight="1" x14ac:dyDescent="0.25"/>
    <row r="800" ht="30" customHeight="1" x14ac:dyDescent="0.25"/>
    <row r="801" ht="30" customHeight="1" x14ac:dyDescent="0.25"/>
    <row r="802" ht="30" customHeight="1" x14ac:dyDescent="0.25"/>
    <row r="803" ht="30" customHeight="1" x14ac:dyDescent="0.25"/>
    <row r="804" ht="30" customHeight="1" x14ac:dyDescent="0.25"/>
    <row r="805" ht="30" customHeight="1" x14ac:dyDescent="0.25"/>
    <row r="806" ht="30" customHeight="1" x14ac:dyDescent="0.25"/>
    <row r="807" ht="30" customHeight="1" x14ac:dyDescent="0.25"/>
    <row r="808" ht="30" customHeight="1" x14ac:dyDescent="0.25"/>
    <row r="809" ht="30" customHeight="1" x14ac:dyDescent="0.25"/>
    <row r="810" ht="30" customHeight="1" x14ac:dyDescent="0.25"/>
    <row r="811" ht="30" customHeight="1" x14ac:dyDescent="0.25"/>
    <row r="812" ht="30" customHeight="1" x14ac:dyDescent="0.25"/>
    <row r="813" ht="30" customHeight="1" x14ac:dyDescent="0.25"/>
    <row r="814" ht="30" customHeight="1" x14ac:dyDescent="0.25"/>
    <row r="815" ht="30" customHeight="1" x14ac:dyDescent="0.25"/>
    <row r="816" ht="30" customHeight="1" x14ac:dyDescent="0.25"/>
    <row r="817" ht="30" customHeight="1" x14ac:dyDescent="0.25"/>
    <row r="818" ht="30" customHeight="1" x14ac:dyDescent="0.25"/>
    <row r="819" ht="30" customHeight="1" x14ac:dyDescent="0.25"/>
    <row r="820" ht="30" customHeight="1" x14ac:dyDescent="0.25"/>
    <row r="821" ht="30" customHeight="1" x14ac:dyDescent="0.25"/>
    <row r="822" ht="30" customHeight="1" x14ac:dyDescent="0.25"/>
    <row r="823" ht="30" customHeight="1" x14ac:dyDescent="0.25"/>
    <row r="824" ht="30" customHeight="1" x14ac:dyDescent="0.25"/>
    <row r="825" ht="30" customHeight="1" x14ac:dyDescent="0.25"/>
    <row r="826" ht="30" customHeight="1" x14ac:dyDescent="0.25"/>
    <row r="827" ht="30" customHeight="1" x14ac:dyDescent="0.25"/>
    <row r="828" ht="30" customHeight="1" x14ac:dyDescent="0.25"/>
    <row r="829" ht="30" customHeight="1" x14ac:dyDescent="0.25"/>
    <row r="830" ht="30" customHeight="1" x14ac:dyDescent="0.25"/>
    <row r="831" ht="30" customHeight="1" x14ac:dyDescent="0.25"/>
    <row r="832" ht="30" customHeight="1" x14ac:dyDescent="0.25"/>
    <row r="833" ht="30" customHeight="1" x14ac:dyDescent="0.25"/>
    <row r="834" ht="30" customHeight="1" x14ac:dyDescent="0.25"/>
    <row r="835" ht="30" customHeight="1" x14ac:dyDescent="0.25"/>
    <row r="836" ht="30" customHeight="1" x14ac:dyDescent="0.25"/>
    <row r="837" ht="30" customHeight="1" x14ac:dyDescent="0.25"/>
    <row r="838" ht="30" customHeight="1" x14ac:dyDescent="0.25"/>
    <row r="839" ht="30" customHeight="1" x14ac:dyDescent="0.25"/>
    <row r="840" ht="30" customHeight="1" x14ac:dyDescent="0.25"/>
    <row r="841" ht="30" customHeight="1" x14ac:dyDescent="0.25"/>
    <row r="842" ht="30" customHeight="1" x14ac:dyDescent="0.25"/>
    <row r="843" ht="30" customHeight="1" x14ac:dyDescent="0.25"/>
    <row r="844" ht="30" customHeight="1" x14ac:dyDescent="0.25"/>
    <row r="845" ht="30" customHeight="1" x14ac:dyDescent="0.25"/>
    <row r="846" ht="30" customHeight="1" x14ac:dyDescent="0.25"/>
    <row r="847" ht="30" customHeight="1" x14ac:dyDescent="0.25"/>
    <row r="848" ht="30" customHeight="1" x14ac:dyDescent="0.25"/>
    <row r="849" ht="30" customHeight="1" x14ac:dyDescent="0.25"/>
    <row r="850" ht="30" customHeight="1" x14ac:dyDescent="0.25"/>
    <row r="851" ht="30" customHeight="1" x14ac:dyDescent="0.25"/>
    <row r="852" ht="30" customHeight="1" x14ac:dyDescent="0.25"/>
    <row r="853" ht="30" customHeight="1" x14ac:dyDescent="0.25"/>
    <row r="854" ht="30" customHeight="1" x14ac:dyDescent="0.25"/>
    <row r="855" ht="30" customHeight="1" x14ac:dyDescent="0.25"/>
    <row r="856" ht="30" customHeight="1" x14ac:dyDescent="0.25"/>
    <row r="857" ht="30" customHeight="1" x14ac:dyDescent="0.25"/>
    <row r="858" ht="30" customHeight="1" x14ac:dyDescent="0.25"/>
    <row r="859" ht="30" customHeight="1" x14ac:dyDescent="0.25"/>
    <row r="860" ht="30" customHeight="1" x14ac:dyDescent="0.25"/>
    <row r="861" ht="30" customHeight="1" x14ac:dyDescent="0.25"/>
    <row r="862" ht="30" customHeight="1" x14ac:dyDescent="0.25"/>
    <row r="863" ht="30" customHeight="1" x14ac:dyDescent="0.25"/>
    <row r="864" ht="30" customHeight="1" x14ac:dyDescent="0.25"/>
    <row r="865" ht="30" customHeight="1" x14ac:dyDescent="0.25"/>
    <row r="866" ht="30" customHeight="1" x14ac:dyDescent="0.25"/>
    <row r="867" ht="30" customHeight="1" x14ac:dyDescent="0.25"/>
    <row r="868" ht="30" customHeight="1" x14ac:dyDescent="0.25"/>
    <row r="869" ht="30" customHeight="1" x14ac:dyDescent="0.25"/>
    <row r="870" ht="30" customHeight="1" x14ac:dyDescent="0.25"/>
    <row r="871" ht="30" customHeight="1" x14ac:dyDescent="0.25"/>
    <row r="872" ht="30" customHeight="1" x14ac:dyDescent="0.25"/>
    <row r="873" ht="30" customHeight="1" x14ac:dyDescent="0.25"/>
    <row r="874" ht="30" customHeight="1" x14ac:dyDescent="0.25"/>
    <row r="875" ht="30" customHeight="1" x14ac:dyDescent="0.25"/>
    <row r="876" ht="30" customHeight="1" x14ac:dyDescent="0.25"/>
    <row r="877" ht="30" customHeight="1" x14ac:dyDescent="0.25"/>
    <row r="878" ht="30" customHeight="1" x14ac:dyDescent="0.25"/>
    <row r="879" ht="30" customHeight="1" x14ac:dyDescent="0.25"/>
    <row r="880" ht="30" customHeight="1" x14ac:dyDescent="0.25"/>
    <row r="881" ht="30" customHeight="1" x14ac:dyDescent="0.25"/>
    <row r="882" ht="30" customHeight="1" x14ac:dyDescent="0.25"/>
    <row r="883" ht="30" customHeight="1" x14ac:dyDescent="0.25"/>
    <row r="884" ht="30" customHeight="1" x14ac:dyDescent="0.25"/>
    <row r="885" ht="30" customHeight="1" x14ac:dyDescent="0.25"/>
    <row r="886" ht="30" customHeight="1" x14ac:dyDescent="0.25"/>
    <row r="887" ht="30" customHeight="1" x14ac:dyDescent="0.25"/>
    <row r="888" ht="30" customHeight="1" x14ac:dyDescent="0.25"/>
    <row r="889" ht="30" customHeight="1" x14ac:dyDescent="0.25"/>
    <row r="890" ht="30" customHeight="1" x14ac:dyDescent="0.25"/>
    <row r="891" ht="30" customHeight="1" x14ac:dyDescent="0.25"/>
    <row r="892" ht="30" customHeight="1" x14ac:dyDescent="0.25"/>
    <row r="893" ht="30" customHeight="1" x14ac:dyDescent="0.25"/>
    <row r="894" ht="30" customHeight="1" x14ac:dyDescent="0.25"/>
    <row r="895" ht="30" customHeight="1" x14ac:dyDescent="0.25"/>
    <row r="896" ht="30" customHeight="1" x14ac:dyDescent="0.25"/>
    <row r="897" ht="30" customHeight="1" x14ac:dyDescent="0.25"/>
    <row r="898" ht="30" customHeight="1" x14ac:dyDescent="0.25"/>
    <row r="899" ht="30" customHeight="1" x14ac:dyDescent="0.25"/>
    <row r="900" ht="30" customHeight="1" x14ac:dyDescent="0.25"/>
    <row r="901" ht="30" customHeight="1" x14ac:dyDescent="0.25"/>
    <row r="902" ht="30" customHeight="1" x14ac:dyDescent="0.25"/>
    <row r="903" ht="30" customHeight="1" x14ac:dyDescent="0.25"/>
    <row r="904" ht="30" customHeight="1" x14ac:dyDescent="0.25"/>
    <row r="905" ht="30" customHeight="1" x14ac:dyDescent="0.25"/>
    <row r="906" ht="30" customHeight="1" x14ac:dyDescent="0.25"/>
    <row r="907" ht="30" customHeight="1" x14ac:dyDescent="0.25"/>
    <row r="908" ht="30" customHeight="1" x14ac:dyDescent="0.25"/>
    <row r="909" ht="30" customHeight="1" x14ac:dyDescent="0.25"/>
    <row r="910" ht="30" customHeight="1" x14ac:dyDescent="0.25"/>
    <row r="911" ht="30" customHeight="1" x14ac:dyDescent="0.25"/>
    <row r="912" ht="30" customHeight="1" x14ac:dyDescent="0.25"/>
    <row r="913" ht="30" customHeight="1" x14ac:dyDescent="0.25"/>
    <row r="914" ht="30" customHeight="1" x14ac:dyDescent="0.25"/>
    <row r="915" ht="30" customHeight="1" x14ac:dyDescent="0.25"/>
    <row r="916" ht="30" customHeight="1" x14ac:dyDescent="0.25"/>
    <row r="917" ht="30" customHeight="1" x14ac:dyDescent="0.25"/>
    <row r="918" ht="30" customHeight="1" x14ac:dyDescent="0.25"/>
    <row r="919" ht="30" customHeight="1" x14ac:dyDescent="0.25"/>
    <row r="920" ht="30" customHeight="1" x14ac:dyDescent="0.25"/>
    <row r="921" ht="30" customHeight="1" x14ac:dyDescent="0.25"/>
    <row r="922" ht="30" customHeight="1" x14ac:dyDescent="0.25"/>
    <row r="923" ht="30" customHeight="1" x14ac:dyDescent="0.25"/>
    <row r="924" ht="30" customHeight="1" x14ac:dyDescent="0.25"/>
    <row r="925" ht="30" customHeight="1" x14ac:dyDescent="0.25"/>
    <row r="926" ht="30" customHeight="1" x14ac:dyDescent="0.25"/>
    <row r="927" ht="30" customHeight="1" x14ac:dyDescent="0.25"/>
    <row r="928" ht="30" customHeight="1" x14ac:dyDescent="0.25"/>
    <row r="929" ht="30" customHeight="1" x14ac:dyDescent="0.25"/>
    <row r="930" ht="30" customHeight="1" x14ac:dyDescent="0.25"/>
    <row r="931" ht="30" customHeight="1" x14ac:dyDescent="0.25"/>
    <row r="932" ht="30" customHeight="1" x14ac:dyDescent="0.25"/>
    <row r="933" ht="30" customHeight="1" x14ac:dyDescent="0.25"/>
    <row r="934" ht="30" customHeight="1" x14ac:dyDescent="0.25"/>
    <row r="935" ht="30" customHeight="1" x14ac:dyDescent="0.25"/>
    <row r="936" ht="30" customHeight="1" x14ac:dyDescent="0.25"/>
    <row r="937" ht="30" customHeight="1" x14ac:dyDescent="0.25"/>
    <row r="938" ht="30" customHeight="1" x14ac:dyDescent="0.25"/>
    <row r="939" ht="30" customHeight="1" x14ac:dyDescent="0.25"/>
    <row r="940" ht="30" customHeight="1" x14ac:dyDescent="0.25"/>
    <row r="941" ht="30" customHeight="1" x14ac:dyDescent="0.25"/>
    <row r="942" ht="30" customHeight="1" x14ac:dyDescent="0.25"/>
    <row r="943" ht="30" customHeight="1" x14ac:dyDescent="0.25"/>
    <row r="944" ht="30" customHeight="1" x14ac:dyDescent="0.25"/>
    <row r="945" ht="30" customHeight="1" x14ac:dyDescent="0.25"/>
    <row r="946" ht="30" customHeight="1" x14ac:dyDescent="0.25"/>
    <row r="947" ht="30" customHeight="1" x14ac:dyDescent="0.25"/>
    <row r="948" ht="30" customHeight="1" x14ac:dyDescent="0.25"/>
    <row r="949" ht="30" customHeight="1" x14ac:dyDescent="0.25"/>
    <row r="950" ht="30" customHeight="1" x14ac:dyDescent="0.25"/>
    <row r="951" ht="30" customHeight="1" x14ac:dyDescent="0.25"/>
    <row r="952" ht="30" customHeight="1" x14ac:dyDescent="0.25"/>
    <row r="953" ht="30" customHeight="1" x14ac:dyDescent="0.25"/>
    <row r="954" ht="30" customHeight="1" x14ac:dyDescent="0.25"/>
    <row r="955" ht="30" customHeight="1" x14ac:dyDescent="0.25"/>
    <row r="956" ht="30" customHeight="1" x14ac:dyDescent="0.25"/>
    <row r="957" ht="30" customHeight="1" x14ac:dyDescent="0.25"/>
    <row r="958" ht="30" customHeight="1" x14ac:dyDescent="0.25"/>
    <row r="959" ht="30" customHeight="1" x14ac:dyDescent="0.25"/>
    <row r="960" ht="30" customHeight="1" x14ac:dyDescent="0.25"/>
    <row r="961" ht="30" customHeight="1" x14ac:dyDescent="0.25"/>
    <row r="962" ht="30" customHeight="1" x14ac:dyDescent="0.25"/>
    <row r="963" ht="30" customHeight="1" x14ac:dyDescent="0.25"/>
    <row r="964" ht="30" customHeight="1" x14ac:dyDescent="0.25"/>
    <row r="965" ht="30" customHeight="1" x14ac:dyDescent="0.25"/>
    <row r="966" ht="30" customHeight="1" x14ac:dyDescent="0.25"/>
    <row r="967" ht="30" customHeight="1" x14ac:dyDescent="0.25"/>
    <row r="968" ht="30" customHeight="1" x14ac:dyDescent="0.25"/>
    <row r="969" ht="30" customHeight="1" x14ac:dyDescent="0.25"/>
    <row r="970" ht="30" customHeight="1" x14ac:dyDescent="0.25"/>
    <row r="971" ht="30" customHeight="1" x14ac:dyDescent="0.25"/>
    <row r="972" ht="30" customHeight="1" x14ac:dyDescent="0.25"/>
    <row r="973" ht="30" customHeight="1" x14ac:dyDescent="0.25"/>
    <row r="974" ht="30" customHeight="1" x14ac:dyDescent="0.25"/>
    <row r="975" ht="30" customHeight="1" x14ac:dyDescent="0.25"/>
    <row r="976" ht="30" customHeight="1" x14ac:dyDescent="0.25"/>
    <row r="977" ht="30" customHeight="1" x14ac:dyDescent="0.25"/>
    <row r="978" ht="30" customHeight="1" x14ac:dyDescent="0.25"/>
    <row r="979" ht="30" customHeight="1" x14ac:dyDescent="0.25"/>
    <row r="980" ht="30" customHeight="1" x14ac:dyDescent="0.25"/>
    <row r="981" ht="30" customHeight="1" x14ac:dyDescent="0.25"/>
    <row r="982" ht="30" customHeight="1" x14ac:dyDescent="0.25"/>
    <row r="983" ht="30" customHeight="1" x14ac:dyDescent="0.25"/>
    <row r="984" ht="30" customHeight="1" x14ac:dyDescent="0.25"/>
    <row r="985" ht="30" customHeight="1" x14ac:dyDescent="0.25"/>
    <row r="986" ht="30" customHeight="1" x14ac:dyDescent="0.25"/>
    <row r="987" ht="30" customHeight="1" x14ac:dyDescent="0.25"/>
    <row r="988" ht="30" customHeight="1" x14ac:dyDescent="0.25"/>
    <row r="989" ht="30" customHeight="1" x14ac:dyDescent="0.25"/>
    <row r="990" ht="30" customHeight="1" x14ac:dyDescent="0.25"/>
    <row r="991" ht="30" customHeight="1" x14ac:dyDescent="0.25"/>
    <row r="992" ht="30" customHeight="1" x14ac:dyDescent="0.25"/>
    <row r="993" ht="30" customHeight="1" x14ac:dyDescent="0.25"/>
    <row r="994" ht="30" customHeight="1" x14ac:dyDescent="0.25"/>
  </sheetData>
  <sheetProtection algorithmName="SHA-512" hashValue="gRsZgqdnHIqfKfl43t5eViGxT4MNRGjFd1ML6HlOvPNIHbe88Cg3ps7LXLtITQ3uQx/lFcAmgAHDX3bntyLZAQ==" saltValue="p5rTWLIJLz7ShSuCfPc4Tg==" spinCount="100000" sheet="1" objects="1" scenarios="1"/>
  <mergeCells count="8">
    <mergeCell ref="K66:N66"/>
    <mergeCell ref="F76:I76"/>
    <mergeCell ref="K76:N76"/>
    <mergeCell ref="A1:I2"/>
    <mergeCell ref="A4:I4"/>
    <mergeCell ref="C18:E18"/>
    <mergeCell ref="C19:E19"/>
    <mergeCell ref="F66:I66"/>
  </mergeCells>
  <dataValidations count="2">
    <dataValidation type="list" allowBlank="1" showErrorMessage="1" sqref="B62:B63" xr:uid="{999A5FD8-3919-4DB4-B03E-2B816A90B9EF}">
      <formula1>$M$3:$M$11</formula1>
    </dataValidation>
    <dataValidation type="list" allowBlank="1" showErrorMessage="1" sqref="B35:B40 B22:B32 B50:B51 B64:B65 B54:B61 B43:B47" xr:uid="{5C3F17B0-0F24-42CC-A16B-9BC714A89B80}">
      <formula1>$M$6:$M$20</formula1>
    </dataValidation>
  </dataValidations>
  <pageMargins left="0.7" right="0.7" top="0.75" bottom="0.75" header="0" footer="0"/>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55A9E-0C5E-466A-BB0B-4996EE74767D}">
  <dimension ref="A1:N997"/>
  <sheetViews>
    <sheetView tabSelected="1" zoomScale="70" zoomScaleNormal="70" workbookViewId="0">
      <selection activeCell="A9" sqref="A9"/>
    </sheetView>
  </sheetViews>
  <sheetFormatPr defaultColWidth="14.44140625" defaultRowHeight="15" customHeight="1" x14ac:dyDescent="0.25"/>
  <cols>
    <col min="1" max="1" width="83.109375" style="13" customWidth="1"/>
    <col min="2" max="2" width="24.33203125" style="13" bestFit="1" customWidth="1"/>
    <col min="3" max="3" width="40.5546875" style="13" customWidth="1"/>
    <col min="4" max="4" width="19.109375" style="13" bestFit="1" customWidth="1"/>
    <col min="5" max="5" width="70.44140625" style="13" customWidth="1"/>
    <col min="6" max="6" width="22" style="13" customWidth="1"/>
    <col min="7" max="7" width="32.33203125" style="13" customWidth="1"/>
    <col min="8" max="8" width="29.6640625" style="13" bestFit="1" customWidth="1"/>
    <col min="9" max="9" width="22" style="13" customWidth="1"/>
    <col min="10" max="10" width="23.88671875" style="13" customWidth="1"/>
    <col min="11" max="11" width="22" style="13" customWidth="1"/>
    <col min="12" max="12" width="8.6640625" style="13" customWidth="1"/>
    <col min="13" max="13" width="29.6640625" style="13" customWidth="1"/>
    <col min="14" max="14" width="20.33203125" style="13" customWidth="1"/>
    <col min="15" max="15" width="12.33203125" style="13" customWidth="1"/>
    <col min="16" max="26" width="8.6640625" style="13" customWidth="1"/>
    <col min="27" max="16384" width="14.44140625" style="13"/>
  </cols>
  <sheetData>
    <row r="1" spans="1:14" ht="15" customHeight="1" x14ac:dyDescent="0.25">
      <c r="A1" s="179" t="s">
        <v>136</v>
      </c>
      <c r="B1" s="180"/>
      <c r="C1" s="180"/>
      <c r="D1" s="180"/>
      <c r="E1" s="180"/>
      <c r="F1" s="180"/>
      <c r="G1" s="180"/>
      <c r="H1" s="180"/>
      <c r="I1" s="181"/>
    </row>
    <row r="2" spans="1:14" ht="15" customHeight="1" x14ac:dyDescent="0.25">
      <c r="A2" s="179"/>
      <c r="B2" s="180"/>
      <c r="C2" s="180"/>
      <c r="D2" s="180"/>
      <c r="E2" s="180"/>
      <c r="F2" s="180"/>
      <c r="G2" s="180"/>
      <c r="H2" s="180"/>
      <c r="I2" s="181"/>
    </row>
    <row r="3" spans="1:14" ht="15" customHeight="1" x14ac:dyDescent="0.25">
      <c r="A3" s="122"/>
      <c r="B3" s="122"/>
      <c r="C3" s="122"/>
      <c r="D3" s="122"/>
      <c r="E3" s="122"/>
      <c r="F3" s="122"/>
      <c r="G3" s="122"/>
      <c r="H3" s="122"/>
      <c r="I3" s="122"/>
    </row>
    <row r="4" spans="1:14" ht="15" customHeight="1" x14ac:dyDescent="0.25">
      <c r="A4" s="182" t="s">
        <v>142</v>
      </c>
      <c r="B4" s="183"/>
      <c r="C4" s="183"/>
      <c r="D4" s="183"/>
      <c r="E4" s="183"/>
      <c r="F4" s="183"/>
      <c r="G4" s="183"/>
      <c r="H4" s="183"/>
      <c r="I4" s="184"/>
    </row>
    <row r="5" spans="1:14" ht="15" customHeight="1" x14ac:dyDescent="0.25">
      <c r="A5" s="188"/>
      <c r="B5" s="189"/>
      <c r="C5" s="189"/>
      <c r="D5" s="189"/>
      <c r="E5" s="189"/>
      <c r="F5" s="189"/>
      <c r="G5" s="189"/>
      <c r="H5" s="189"/>
      <c r="I5" s="190"/>
    </row>
    <row r="6" spans="1:14" ht="15" customHeight="1" x14ac:dyDescent="0.25">
      <c r="A6" s="65"/>
      <c r="B6" s="65"/>
      <c r="C6" s="65"/>
      <c r="D6" s="65"/>
      <c r="E6" s="65"/>
      <c r="F6" s="65"/>
    </row>
    <row r="7" spans="1:14" ht="30" customHeight="1" thickBot="1" x14ac:dyDescent="0.35">
      <c r="B7" s="163"/>
      <c r="C7" s="163"/>
      <c r="E7" s="14"/>
      <c r="F7" s="164"/>
      <c r="G7" s="15"/>
      <c r="H7" s="15"/>
      <c r="I7" s="15"/>
      <c r="J7" s="15"/>
      <c r="K7" s="14"/>
    </row>
    <row r="8" spans="1:14" ht="45" customHeight="1" thickBot="1" x14ac:dyDescent="0.3">
      <c r="A8" s="16" t="s">
        <v>0</v>
      </c>
      <c r="B8" s="17" t="s">
        <v>134</v>
      </c>
      <c r="C8" s="17" t="s">
        <v>135</v>
      </c>
      <c r="D8" s="18" t="s">
        <v>1</v>
      </c>
      <c r="E8" s="18" t="s">
        <v>2</v>
      </c>
      <c r="F8" s="18" t="s">
        <v>3</v>
      </c>
      <c r="J8" s="19"/>
      <c r="K8" s="20"/>
      <c r="M8" s="54" t="s">
        <v>4</v>
      </c>
      <c r="N8" s="55" t="s">
        <v>5</v>
      </c>
    </row>
    <row r="9" spans="1:14" ht="30" customHeight="1" thickBot="1" x14ac:dyDescent="0.3">
      <c r="A9" s="21" t="s">
        <v>6</v>
      </c>
      <c r="B9" s="22">
        <v>120</v>
      </c>
      <c r="C9" s="22">
        <v>485</v>
      </c>
      <c r="D9" s="23">
        <f>+SUM(B9:C9)</f>
        <v>605</v>
      </c>
      <c r="E9" s="24">
        <f>+SUM(F25:F35)</f>
        <v>1.5029333333333335</v>
      </c>
      <c r="F9" s="24">
        <f>E9*D9</f>
        <v>909.27466666666669</v>
      </c>
      <c r="J9" s="25"/>
      <c r="K9" s="26"/>
      <c r="M9" s="62" t="s">
        <v>7</v>
      </c>
      <c r="N9" s="63">
        <f>22*2</f>
        <v>44</v>
      </c>
    </row>
    <row r="10" spans="1:14" ht="30" customHeight="1" thickBot="1" x14ac:dyDescent="0.3">
      <c r="A10" s="21" t="s">
        <v>8</v>
      </c>
      <c r="B10" s="22">
        <v>200</v>
      </c>
      <c r="C10" s="30">
        <v>0</v>
      </c>
      <c r="D10" s="23">
        <f>+SUM(B10:C10)</f>
        <v>200</v>
      </c>
      <c r="E10" s="24">
        <f>+SUM(F57:F67)</f>
        <v>2.4547333333333334</v>
      </c>
      <c r="F10" s="24">
        <f t="shared" ref="F10:F12" si="0">E10*D10</f>
        <v>490.94666666666672</v>
      </c>
      <c r="J10" s="27"/>
      <c r="K10" s="28"/>
      <c r="M10" s="62" t="s">
        <v>9</v>
      </c>
      <c r="N10" s="63">
        <f>22*3</f>
        <v>66</v>
      </c>
    </row>
    <row r="11" spans="1:14" ht="30" customHeight="1" thickBot="1" x14ac:dyDescent="0.3">
      <c r="A11" s="21" t="s">
        <v>10</v>
      </c>
      <c r="B11" s="22">
        <v>74</v>
      </c>
      <c r="C11" s="22">
        <v>116</v>
      </c>
      <c r="D11" s="23">
        <f>+SUM(B11:C11)</f>
        <v>190</v>
      </c>
      <c r="E11" s="24">
        <f>SUM(F38:F43)</f>
        <v>0.28433333333333333</v>
      </c>
      <c r="F11" s="24">
        <f t="shared" si="0"/>
        <v>54.023333333333333</v>
      </c>
      <c r="J11" s="14"/>
      <c r="K11" s="14"/>
      <c r="M11" s="62" t="s">
        <v>11</v>
      </c>
      <c r="N11" s="63">
        <v>22</v>
      </c>
    </row>
    <row r="12" spans="1:14" ht="30" customHeight="1" thickBot="1" x14ac:dyDescent="0.3">
      <c r="A12" s="21" t="s">
        <v>12</v>
      </c>
      <c r="B12" s="22">
        <v>10</v>
      </c>
      <c r="C12" s="22">
        <v>45</v>
      </c>
      <c r="D12" s="23">
        <f>+SUM(B12:C12)</f>
        <v>55</v>
      </c>
      <c r="E12" s="24">
        <f>+SUM(F46:F50)</f>
        <v>0.50708333333333333</v>
      </c>
      <c r="F12" s="24">
        <f t="shared" si="0"/>
        <v>27.889583333333334</v>
      </c>
      <c r="J12" s="14"/>
      <c r="K12" s="14"/>
      <c r="M12" s="62" t="s">
        <v>13</v>
      </c>
      <c r="N12" s="63">
        <v>4</v>
      </c>
    </row>
    <row r="13" spans="1:14" ht="30" customHeight="1" thickBot="1" x14ac:dyDescent="0.3">
      <c r="A13" s="29" t="s">
        <v>14</v>
      </c>
      <c r="B13" s="22">
        <v>27</v>
      </c>
      <c r="C13" s="22">
        <v>11</v>
      </c>
      <c r="D13" s="23">
        <f>+SUM(B13:C13)</f>
        <v>38</v>
      </c>
      <c r="E13" s="31">
        <f>+SUM(F53:F54)</f>
        <v>8.9006666666666661</v>
      </c>
      <c r="F13" s="31">
        <f>E13*D13</f>
        <v>338.22533333333331</v>
      </c>
      <c r="J13" s="32"/>
      <c r="K13" s="14"/>
      <c r="M13" s="62" t="s">
        <v>15</v>
      </c>
      <c r="N13" s="63">
        <v>9</v>
      </c>
    </row>
    <row r="14" spans="1:14" ht="29.4" customHeight="1" thickBot="1" x14ac:dyDescent="0.3">
      <c r="A14" s="29" t="s">
        <v>16</v>
      </c>
      <c r="D14" s="34"/>
      <c r="E14" s="35"/>
      <c r="F14" s="31">
        <f>+SUM(D71:D77)/12</f>
        <v>765.70833333333314</v>
      </c>
      <c r="J14" s="14"/>
      <c r="K14" s="14"/>
      <c r="M14" s="62" t="s">
        <v>17</v>
      </c>
      <c r="N14" s="63">
        <v>13</v>
      </c>
    </row>
    <row r="15" spans="1:14" ht="49.8" customHeight="1" thickBot="1" x14ac:dyDescent="0.3">
      <c r="A15" s="29" t="s">
        <v>18</v>
      </c>
      <c r="D15" s="36"/>
      <c r="E15" s="37"/>
      <c r="F15" s="31">
        <f>+SUM(D81:D85)/12</f>
        <v>11.5</v>
      </c>
      <c r="J15" s="14"/>
      <c r="K15" s="14"/>
      <c r="M15" s="62" t="s">
        <v>19</v>
      </c>
      <c r="N15" s="63">
        <v>17</v>
      </c>
    </row>
    <row r="16" spans="1:14" ht="30" customHeight="1" thickBot="1" x14ac:dyDescent="0.3">
      <c r="A16" s="38" t="s">
        <v>20</v>
      </c>
      <c r="D16" s="36"/>
      <c r="E16" s="37"/>
      <c r="F16" s="39">
        <f>E88</f>
        <v>2226.4</v>
      </c>
      <c r="M16" s="62" t="s">
        <v>21</v>
      </c>
      <c r="N16" s="63">
        <v>22</v>
      </c>
    </row>
    <row r="17" spans="1:14" ht="30" customHeight="1" thickBot="1" x14ac:dyDescent="0.3">
      <c r="D17" s="40"/>
      <c r="E17" s="41" t="s">
        <v>22</v>
      </c>
      <c r="F17" s="42">
        <f>SUM(F9:F16)</f>
        <v>4823.9679166666665</v>
      </c>
      <c r="M17" s="62" t="s">
        <v>23</v>
      </c>
      <c r="N17" s="63">
        <v>26</v>
      </c>
    </row>
    <row r="18" spans="1:14" ht="45" customHeight="1" thickBot="1" x14ac:dyDescent="0.3">
      <c r="E18" s="43" t="s">
        <v>24</v>
      </c>
      <c r="F18" s="165">
        <v>48</v>
      </c>
      <c r="G18" s="171"/>
      <c r="H18" s="125"/>
      <c r="M18" s="62" t="s">
        <v>25</v>
      </c>
      <c r="N18" s="63">
        <v>2</v>
      </c>
    </row>
    <row r="19" spans="1:14" ht="72" customHeight="1" thickBot="1" x14ac:dyDescent="0.3">
      <c r="E19" s="43" t="s">
        <v>91</v>
      </c>
      <c r="F19" s="166">
        <f>+F18*F17</f>
        <v>231550.46</v>
      </c>
      <c r="G19" s="172"/>
      <c r="H19" s="172"/>
      <c r="M19" s="62" t="s">
        <v>26</v>
      </c>
      <c r="N19" s="63">
        <v>1</v>
      </c>
    </row>
    <row r="20" spans="1:14" ht="70.95" customHeight="1" x14ac:dyDescent="0.25">
      <c r="E20" s="46"/>
      <c r="H20" s="47"/>
      <c r="J20" s="48"/>
      <c r="K20" s="48"/>
      <c r="M20" s="62" t="s">
        <v>27</v>
      </c>
      <c r="N20" s="71">
        <f>1/3</f>
        <v>0.33333333333333331</v>
      </c>
    </row>
    <row r="21" spans="1:14" ht="103.2" customHeight="1" x14ac:dyDescent="0.25">
      <c r="C21" s="185"/>
      <c r="D21" s="185"/>
      <c r="E21" s="185"/>
      <c r="F21" s="82"/>
      <c r="J21" s="49"/>
      <c r="K21" s="49"/>
      <c r="M21" s="73" t="s">
        <v>28</v>
      </c>
      <c r="N21" s="71">
        <f>2/12</f>
        <v>0.16666666666666666</v>
      </c>
    </row>
    <row r="22" spans="1:14" ht="97.2" customHeight="1" thickBot="1" x14ac:dyDescent="0.3">
      <c r="C22" s="128"/>
      <c r="D22" s="128"/>
      <c r="E22" s="128"/>
      <c r="F22" s="82"/>
      <c r="J22" s="50"/>
      <c r="K22" s="50"/>
      <c r="M22" s="76" t="s">
        <v>29</v>
      </c>
      <c r="N22" s="77">
        <f>1/12</f>
        <v>8.3333333333333329E-2</v>
      </c>
    </row>
    <row r="23" spans="1:14" ht="72" customHeight="1" thickBot="1" x14ac:dyDescent="0.3">
      <c r="G23" s="51"/>
      <c r="H23" s="51"/>
      <c r="I23" s="51"/>
      <c r="J23" s="50"/>
      <c r="K23" s="50"/>
      <c r="M23" s="76" t="s">
        <v>30</v>
      </c>
      <c r="N23" s="77">
        <v>0</v>
      </c>
    </row>
    <row r="24" spans="1:14" ht="50.25" customHeight="1" thickBot="1" x14ac:dyDescent="0.3">
      <c r="A24" s="52" t="s">
        <v>31</v>
      </c>
      <c r="B24" s="18" t="s">
        <v>4</v>
      </c>
      <c r="C24" s="18" t="s">
        <v>32</v>
      </c>
      <c r="D24" s="18" t="s">
        <v>33</v>
      </c>
      <c r="E24" s="53" t="s">
        <v>34</v>
      </c>
      <c r="F24" s="18" t="s">
        <v>35</v>
      </c>
      <c r="G24" s="51"/>
      <c r="H24" s="51"/>
      <c r="I24" s="51"/>
      <c r="J24" s="50"/>
      <c r="K24" s="50"/>
      <c r="M24" s="56"/>
      <c r="N24" s="57"/>
    </row>
    <row r="25" spans="1:14" ht="57.6" customHeight="1" thickBot="1" x14ac:dyDescent="0.3">
      <c r="A25" s="58" t="s">
        <v>36</v>
      </c>
      <c r="B25" s="59" t="s">
        <v>11</v>
      </c>
      <c r="C25" s="60">
        <f t="shared" ref="C25:C35" si="1">_xlfn.IFS(B25=$M$12,$N$12,B25=$M$23,0,B25=$M$9,$N$9,B25=$M$10,$N$10,B25=$M$11,$N$11,B25=$M$13,$N$13,B25=$M$14,$N$14,B25=$M$15,$N$15,B25=$M$16,$N$16,B25=$M$17,$N$17,B25=$M$18,$N$18,B25=$M$19,$N$19,B25=$M$20,$N$20,B25=$M$21,$N$21,B25=$M$22,$N$22)</f>
        <v>22</v>
      </c>
      <c r="D25" s="1">
        <f>ROUND(0.0156672*1.15,3)</f>
        <v>1.7999999999999999E-2</v>
      </c>
      <c r="E25" s="61">
        <v>1</v>
      </c>
      <c r="F25" s="60">
        <f>D25*C25*E25</f>
        <v>0.39599999999999996</v>
      </c>
      <c r="G25" s="51"/>
      <c r="H25" s="51"/>
      <c r="I25" s="51"/>
      <c r="J25" s="50"/>
      <c r="K25" s="50"/>
      <c r="M25" s="56"/>
      <c r="N25" s="57"/>
    </row>
    <row r="26" spans="1:14" ht="103.2" customHeight="1" thickBot="1" x14ac:dyDescent="0.3">
      <c r="A26" s="58" t="s">
        <v>37</v>
      </c>
      <c r="B26" s="59" t="s">
        <v>11</v>
      </c>
      <c r="C26" s="60">
        <f t="shared" si="1"/>
        <v>22</v>
      </c>
      <c r="D26" s="1">
        <f>ROUND(0.0430848*1.15,3)</f>
        <v>0.05</v>
      </c>
      <c r="E26" s="61">
        <v>0.2</v>
      </c>
      <c r="F26" s="60">
        <f t="shared" ref="F26:F35" si="2">D26*C26*E26</f>
        <v>0.22000000000000003</v>
      </c>
      <c r="G26" s="51"/>
      <c r="H26" s="51"/>
      <c r="I26" s="51"/>
      <c r="J26" s="50"/>
      <c r="K26" s="50"/>
    </row>
    <row r="27" spans="1:14" ht="56.4" customHeight="1" thickBot="1" x14ac:dyDescent="0.3">
      <c r="A27" s="58" t="s">
        <v>38</v>
      </c>
      <c r="B27" s="59" t="s">
        <v>26</v>
      </c>
      <c r="C27" s="60">
        <f t="shared" si="1"/>
        <v>1</v>
      </c>
      <c r="D27" s="1">
        <f>ROUND(0.0430848*1.15,3)</f>
        <v>0.05</v>
      </c>
      <c r="E27" s="61">
        <v>0.1</v>
      </c>
      <c r="F27" s="60">
        <f t="shared" si="2"/>
        <v>5.000000000000001E-3</v>
      </c>
      <c r="G27" s="51"/>
      <c r="H27" s="51"/>
      <c r="I27" s="51"/>
      <c r="J27" s="50"/>
      <c r="K27" s="50"/>
    </row>
    <row r="28" spans="1:14" ht="45" customHeight="1" thickBot="1" x14ac:dyDescent="0.3">
      <c r="A28" s="58" t="s">
        <v>39</v>
      </c>
      <c r="B28" s="59" t="s">
        <v>26</v>
      </c>
      <c r="C28" s="60">
        <f t="shared" si="1"/>
        <v>1</v>
      </c>
      <c r="D28" s="1">
        <f>ROUND(0.0430848*1.15,3)</f>
        <v>0.05</v>
      </c>
      <c r="E28" s="61">
        <v>0.2</v>
      </c>
      <c r="F28" s="60">
        <f t="shared" si="2"/>
        <v>1.0000000000000002E-2</v>
      </c>
      <c r="G28" s="51"/>
      <c r="H28" s="51"/>
      <c r="I28" s="51"/>
      <c r="J28" s="50"/>
      <c r="K28" s="50"/>
    </row>
    <row r="29" spans="1:14" ht="60" customHeight="1" thickBot="1" x14ac:dyDescent="0.3">
      <c r="A29" s="58" t="s">
        <v>40</v>
      </c>
      <c r="B29" s="59" t="s">
        <v>11</v>
      </c>
      <c r="C29" s="60">
        <f t="shared" si="1"/>
        <v>22</v>
      </c>
      <c r="D29" s="1">
        <f>ROUND(0.0192*1.15,3)</f>
        <v>2.1999999999999999E-2</v>
      </c>
      <c r="E29" s="61">
        <v>1</v>
      </c>
      <c r="F29" s="60">
        <f t="shared" si="2"/>
        <v>0.48399999999999999</v>
      </c>
      <c r="G29" s="51"/>
      <c r="H29" s="51"/>
      <c r="I29" s="51"/>
      <c r="J29" s="50"/>
      <c r="K29" s="50"/>
    </row>
    <row r="30" spans="1:14" ht="106.2" customHeight="1" thickBot="1" x14ac:dyDescent="0.3">
      <c r="A30" s="58" t="s">
        <v>41</v>
      </c>
      <c r="B30" s="59" t="s">
        <v>17</v>
      </c>
      <c r="C30" s="60">
        <f t="shared" si="1"/>
        <v>13</v>
      </c>
      <c r="D30" s="1">
        <f>ROUND(0.191488*1.15,3)</f>
        <v>0.22</v>
      </c>
      <c r="E30" s="61">
        <v>0.1</v>
      </c>
      <c r="F30" s="60">
        <f t="shared" si="2"/>
        <v>0.28599999999999998</v>
      </c>
      <c r="G30" s="51"/>
      <c r="H30" s="51"/>
      <c r="I30" s="51"/>
      <c r="J30" s="50"/>
      <c r="K30" s="50"/>
    </row>
    <row r="31" spans="1:14" ht="40.5" customHeight="1" thickBot="1" x14ac:dyDescent="0.3">
      <c r="A31" s="58" t="s">
        <v>42</v>
      </c>
      <c r="B31" s="59" t="s">
        <v>28</v>
      </c>
      <c r="C31" s="60">
        <f t="shared" si="1"/>
        <v>0.16666666666666666</v>
      </c>
      <c r="D31" s="1">
        <f>ROUND(0.1723392*1.15,3)</f>
        <v>0.19800000000000001</v>
      </c>
      <c r="E31" s="61">
        <v>0.1</v>
      </c>
      <c r="F31" s="60">
        <f t="shared" si="2"/>
        <v>3.3000000000000004E-3</v>
      </c>
      <c r="G31" s="51"/>
      <c r="H31" s="51"/>
      <c r="I31" s="51"/>
      <c r="J31" s="50"/>
      <c r="K31" s="50"/>
    </row>
    <row r="32" spans="1:14" ht="50.4" customHeight="1" thickBot="1" x14ac:dyDescent="0.3">
      <c r="A32" s="58" t="s">
        <v>43</v>
      </c>
      <c r="B32" s="59" t="s">
        <v>26</v>
      </c>
      <c r="C32" s="60">
        <f t="shared" si="1"/>
        <v>1</v>
      </c>
      <c r="D32" s="1">
        <f>ROUND(0.095744*1.15,3)</f>
        <v>0.11</v>
      </c>
      <c r="E32" s="61">
        <v>0.2</v>
      </c>
      <c r="F32" s="60">
        <f t="shared" si="2"/>
        <v>2.2000000000000002E-2</v>
      </c>
      <c r="G32" s="51"/>
      <c r="H32" s="51"/>
      <c r="I32" s="51"/>
      <c r="J32" s="50"/>
      <c r="K32" s="50"/>
    </row>
    <row r="33" spans="1:11" ht="81" customHeight="1" thickBot="1" x14ac:dyDescent="0.3">
      <c r="A33" s="64" t="s">
        <v>44</v>
      </c>
      <c r="B33" s="75" t="s">
        <v>27</v>
      </c>
      <c r="C33" s="60">
        <f t="shared" si="1"/>
        <v>0.33333333333333331</v>
      </c>
      <c r="D33" s="1">
        <f>ROUND(0.191488*1.15,3)</f>
        <v>0.22</v>
      </c>
      <c r="E33" s="61">
        <v>1</v>
      </c>
      <c r="F33" s="60">
        <f t="shared" si="2"/>
        <v>7.3333333333333334E-2</v>
      </c>
      <c r="G33" s="51"/>
      <c r="H33" s="51"/>
      <c r="I33" s="51"/>
      <c r="J33" s="65"/>
      <c r="K33" s="65"/>
    </row>
    <row r="34" spans="1:11" ht="45" customHeight="1" thickBot="1" x14ac:dyDescent="0.3">
      <c r="A34" s="64" t="s">
        <v>45</v>
      </c>
      <c r="B34" s="59" t="s">
        <v>30</v>
      </c>
      <c r="C34" s="60">
        <f t="shared" si="1"/>
        <v>0</v>
      </c>
      <c r="D34" s="1">
        <f>ROUND(0.1723392*1.15,3)</f>
        <v>0.19800000000000001</v>
      </c>
      <c r="E34" s="61">
        <v>2</v>
      </c>
      <c r="F34" s="60">
        <f t="shared" si="2"/>
        <v>0</v>
      </c>
      <c r="G34" s="26"/>
      <c r="H34" s="26"/>
      <c r="I34" s="26"/>
      <c r="J34" s="49"/>
      <c r="K34" s="49"/>
    </row>
    <row r="35" spans="1:11" ht="45" customHeight="1" thickBot="1" x14ac:dyDescent="0.3">
      <c r="A35" s="64" t="s">
        <v>46</v>
      </c>
      <c r="B35" s="75" t="s">
        <v>28</v>
      </c>
      <c r="C35" s="66">
        <f t="shared" si="1"/>
        <v>0.16666666666666666</v>
      </c>
      <c r="D35" s="2">
        <f>ROUND(0.1723392*1.15,3)</f>
        <v>0.19800000000000001</v>
      </c>
      <c r="E35" s="67">
        <v>0.1</v>
      </c>
      <c r="F35" s="66">
        <f t="shared" si="2"/>
        <v>3.3000000000000004E-3</v>
      </c>
      <c r="G35" s="68"/>
      <c r="H35" s="68"/>
      <c r="I35" s="68"/>
      <c r="J35" s="50"/>
      <c r="K35" s="50"/>
    </row>
    <row r="36" spans="1:11" ht="45" customHeight="1" thickBot="1" x14ac:dyDescent="0.3">
      <c r="A36" s="69"/>
      <c r="B36" s="70"/>
      <c r="G36" s="51"/>
      <c r="H36" s="51"/>
      <c r="I36" s="51"/>
      <c r="J36" s="50"/>
      <c r="K36" s="50"/>
    </row>
    <row r="37" spans="1:11" ht="28.2" thickBot="1" x14ac:dyDescent="0.3">
      <c r="A37" s="72" t="s">
        <v>47</v>
      </c>
      <c r="B37" s="18" t="s">
        <v>4</v>
      </c>
      <c r="C37" s="18" t="s">
        <v>48</v>
      </c>
      <c r="D37" s="18" t="s">
        <v>33</v>
      </c>
      <c r="E37" s="53" t="s">
        <v>34</v>
      </c>
      <c r="F37" s="18" t="s">
        <v>35</v>
      </c>
      <c r="G37" s="51"/>
      <c r="H37" s="51"/>
      <c r="I37" s="51"/>
      <c r="J37" s="50"/>
      <c r="K37" s="50"/>
    </row>
    <row r="38" spans="1:11" ht="48" customHeight="1" thickBot="1" x14ac:dyDescent="0.3">
      <c r="A38" s="74" t="s">
        <v>49</v>
      </c>
      <c r="B38" s="75" t="s">
        <v>13</v>
      </c>
      <c r="C38" s="60">
        <f t="shared" ref="C38:C43" si="3">_xlfn.IFS(B38=$M$12,$N$12,B38=$M$23,0,B38=$M$9,$N$9,B38=$M$10,$N$10,B38=$M$11,$N$11,B38=$M$13,$N$13,B38=$M$14,$N$14,B38=$M$15,$N$15,B38=$M$16,$N$16,B38=$M$17,$N$17,B38=$M$18,$N$18,B38=$M$19,$N$19,B38=$M$20,$N$20,B38=$M$21,$N$21,B38=$M$22,$N$22)</f>
        <v>4</v>
      </c>
      <c r="D38" s="1">
        <f>ROUND(0.0156672*1.15,3)</f>
        <v>1.7999999999999999E-2</v>
      </c>
      <c r="E38" s="60">
        <v>1</v>
      </c>
      <c r="F38" s="60">
        <f t="shared" ref="F38:F43" si="4">D38*C38*E38</f>
        <v>7.1999999999999995E-2</v>
      </c>
      <c r="G38" s="51"/>
      <c r="H38" s="51"/>
      <c r="I38" s="51"/>
      <c r="J38" s="50"/>
      <c r="K38" s="50"/>
    </row>
    <row r="39" spans="1:11" ht="32.4" customHeight="1" thickBot="1" x14ac:dyDescent="0.3">
      <c r="A39" s="74" t="s">
        <v>50</v>
      </c>
      <c r="B39" s="75" t="s">
        <v>25</v>
      </c>
      <c r="C39" s="60">
        <f t="shared" si="3"/>
        <v>2</v>
      </c>
      <c r="D39" s="1">
        <f>ROUND(0.0191488*1.15,3)</f>
        <v>2.1999999999999999E-2</v>
      </c>
      <c r="E39" s="60">
        <v>1</v>
      </c>
      <c r="F39" s="60">
        <f t="shared" si="4"/>
        <v>4.3999999999999997E-2</v>
      </c>
      <c r="G39" s="51"/>
      <c r="H39" s="51"/>
      <c r="I39" s="51"/>
      <c r="J39" s="50"/>
      <c r="K39" s="50"/>
    </row>
    <row r="40" spans="1:11" ht="45.6" customHeight="1" thickBot="1" x14ac:dyDescent="0.3">
      <c r="A40" s="74" t="s">
        <v>51</v>
      </c>
      <c r="B40" s="75" t="s">
        <v>25</v>
      </c>
      <c r="C40" s="60">
        <f t="shared" si="3"/>
        <v>2</v>
      </c>
      <c r="D40" s="1">
        <f>ROUND(0.0430848*1.15,3)</f>
        <v>0.05</v>
      </c>
      <c r="E40" s="60">
        <v>0.5</v>
      </c>
      <c r="F40" s="60">
        <f t="shared" si="4"/>
        <v>0.05</v>
      </c>
      <c r="G40" s="51"/>
      <c r="H40" s="51"/>
      <c r="I40" s="51"/>
      <c r="J40" s="50"/>
      <c r="K40" s="50"/>
    </row>
    <row r="41" spans="1:11" ht="30.6" customHeight="1" thickBot="1" x14ac:dyDescent="0.3">
      <c r="A41" s="74" t="s">
        <v>52</v>
      </c>
      <c r="B41" s="75" t="s">
        <v>25</v>
      </c>
      <c r="C41" s="60">
        <f t="shared" si="3"/>
        <v>2</v>
      </c>
      <c r="D41" s="1">
        <f>ROUND(0.095744*1.15,3)</f>
        <v>0.11</v>
      </c>
      <c r="E41" s="60">
        <v>0.1</v>
      </c>
      <c r="F41" s="60">
        <f t="shared" si="4"/>
        <v>2.2000000000000002E-2</v>
      </c>
      <c r="G41" s="51"/>
      <c r="H41" s="51"/>
      <c r="I41" s="51"/>
      <c r="J41" s="65"/>
      <c r="K41" s="65"/>
    </row>
    <row r="42" spans="1:11" ht="30" customHeight="1" thickBot="1" x14ac:dyDescent="0.3">
      <c r="A42" s="74" t="s">
        <v>53</v>
      </c>
      <c r="B42" s="59" t="s">
        <v>28</v>
      </c>
      <c r="C42" s="60">
        <f t="shared" si="3"/>
        <v>0.16666666666666666</v>
      </c>
      <c r="D42" s="1">
        <f>ROUND(0.287232*1.15,3)</f>
        <v>0.33</v>
      </c>
      <c r="E42" s="60">
        <v>1</v>
      </c>
      <c r="F42" s="60">
        <f t="shared" si="4"/>
        <v>5.5E-2</v>
      </c>
      <c r="G42" s="26"/>
      <c r="H42" s="26"/>
      <c r="I42" s="26"/>
      <c r="J42" s="49"/>
      <c r="K42" s="49"/>
    </row>
    <row r="43" spans="1:11" ht="45" customHeight="1" thickBot="1" x14ac:dyDescent="0.3">
      <c r="A43" s="64" t="s">
        <v>54</v>
      </c>
      <c r="B43" s="132" t="s">
        <v>27</v>
      </c>
      <c r="C43" s="66">
        <f t="shared" si="3"/>
        <v>0.33333333333333331</v>
      </c>
      <c r="D43" s="2">
        <f>ROUND(0.215424*1.15,3)</f>
        <v>0.248</v>
      </c>
      <c r="E43" s="66">
        <v>0.5</v>
      </c>
      <c r="F43" s="66">
        <f t="shared" si="4"/>
        <v>4.1333333333333333E-2</v>
      </c>
      <c r="G43" s="68"/>
      <c r="H43" s="68"/>
      <c r="I43" s="68"/>
      <c r="J43" s="50"/>
      <c r="K43" s="50"/>
    </row>
    <row r="44" spans="1:11" ht="45" customHeight="1" thickBot="1" x14ac:dyDescent="0.3">
      <c r="A44" s="69"/>
      <c r="B44" s="70"/>
      <c r="G44" s="51"/>
      <c r="H44" s="51"/>
      <c r="I44" s="51"/>
      <c r="J44" s="50"/>
      <c r="K44" s="50"/>
    </row>
    <row r="45" spans="1:11" ht="45" customHeight="1" thickBot="1" x14ac:dyDescent="0.3">
      <c r="A45" s="79" t="s">
        <v>55</v>
      </c>
      <c r="B45" s="18" t="s">
        <v>4</v>
      </c>
      <c r="C45" s="18" t="s">
        <v>48</v>
      </c>
      <c r="D45" s="18" t="s">
        <v>33</v>
      </c>
      <c r="E45" s="53" t="s">
        <v>34</v>
      </c>
      <c r="F45" s="18" t="s">
        <v>35</v>
      </c>
      <c r="G45" s="51"/>
      <c r="H45" s="51"/>
      <c r="I45" s="51"/>
      <c r="J45" s="50"/>
      <c r="K45" s="50"/>
    </row>
    <row r="46" spans="1:11" ht="42" thickBot="1" x14ac:dyDescent="0.3">
      <c r="A46" s="58" t="s">
        <v>56</v>
      </c>
      <c r="B46" s="59" t="s">
        <v>11</v>
      </c>
      <c r="C46" s="60">
        <f>_xlfn.IFS(B46=$M$12,$N$12,B46=$M$23,0,B46=$M$9,$N$9,B46=$M$10,$N$10,B46=$M$11,$N$11,B46=$M$13,$N$13,B46=$M$14,$N$14,B46=$M$15,$N$15,B46=$M$16,$N$16,B46=$M$17,$N$17,B46=$M$18,$N$18,B46=$M$19,$N$19,B46=$M$20,$N$20,B46=$M$21,$N$21,B46=$M$22,$N$22)</f>
        <v>22</v>
      </c>
      <c r="D46" s="1">
        <f>ROUND(0.006893568*1.15,3)</f>
        <v>8.0000000000000002E-3</v>
      </c>
      <c r="E46" s="60">
        <v>1</v>
      </c>
      <c r="F46" s="66">
        <f t="shared" ref="F46:F50" si="5">D46*C46*E46</f>
        <v>0.17599999999999999</v>
      </c>
      <c r="G46" s="51"/>
      <c r="H46" s="51"/>
      <c r="I46" s="51"/>
      <c r="J46" s="50"/>
      <c r="K46" s="50"/>
    </row>
    <row r="47" spans="1:11" ht="34.799999999999997" customHeight="1" thickBot="1" x14ac:dyDescent="0.3">
      <c r="A47" s="58" t="s">
        <v>57</v>
      </c>
      <c r="B47" s="75" t="s">
        <v>30</v>
      </c>
      <c r="C47" s="60">
        <f>_xlfn.IFS(B47=$M$12,$N$12,B47=$M$23,0,B47=$M$9,$N$9,B47=$M$10,$N$10,B47=$M$11,$N$11,B47=$M$13,$N$13,B47=$M$14,$N$14,B47=$M$15,$N$15,B47=$M$16,$N$16,B47=$M$17,$N$17,B47=$M$18,$N$18,B47=$M$19,$N$19,B47=$M$20,$N$20,B47=$M$21,$N$21,B47=$M$22,$N$22)</f>
        <v>0</v>
      </c>
      <c r="D47" s="1">
        <f>ROUND(0.00861696*1.15,3)</f>
        <v>0.01</v>
      </c>
      <c r="E47" s="60">
        <v>1</v>
      </c>
      <c r="F47" s="66">
        <f t="shared" si="5"/>
        <v>0</v>
      </c>
      <c r="G47" s="51"/>
      <c r="H47" s="51"/>
      <c r="I47" s="51"/>
      <c r="J47" s="50"/>
      <c r="K47" s="50"/>
    </row>
    <row r="48" spans="1:11" ht="45" customHeight="1" thickBot="1" x14ac:dyDescent="0.3">
      <c r="A48" s="80" t="s">
        <v>58</v>
      </c>
      <c r="B48" s="75" t="s">
        <v>30</v>
      </c>
      <c r="C48" s="60">
        <f>_xlfn.IFS(B48=$M$12,$N$12,B48=$M$23,0,B48=$M$9,$N$9,B48=$M$10,$N$10,B48=$M$11,$N$11,B48=$M$13,$N$13,B48=$M$14,$N$14,B48=$M$15,$N$15,B48=$M$16,$N$16,B48=$M$17,$N$17,B48=$M$18,$N$18,B48=$M$19,$N$19,B48=$M$20,$N$20,B48=$M$21,$N$21,B48=$M$22,$N$22)</f>
        <v>0</v>
      </c>
      <c r="D48" s="1">
        <f>ROUND(0.0861696*1.15,3)</f>
        <v>9.9000000000000005E-2</v>
      </c>
      <c r="E48" s="60">
        <v>0.3</v>
      </c>
      <c r="F48" s="66">
        <f t="shared" si="5"/>
        <v>0</v>
      </c>
      <c r="G48" s="51"/>
      <c r="H48" s="51"/>
      <c r="I48" s="51"/>
      <c r="J48" s="65"/>
      <c r="K48" s="65"/>
    </row>
    <row r="49" spans="1:11" ht="60.6" customHeight="1" thickBot="1" x14ac:dyDescent="0.3">
      <c r="A49" s="74" t="s">
        <v>59</v>
      </c>
      <c r="B49" s="78" t="s">
        <v>29</v>
      </c>
      <c r="C49" s="60">
        <f>_xlfn.IFS(B49=$M$12,$N$12,B49=$M$23,0,B49=$M$9,$N$9,B49=$M$10,$N$10,B49=$M$11,$N$11,B49=$M$13,$N$13,B49=$M$14,$N$14,B49=$M$15,$N$15,B49=$M$16,$N$16,B49=$M$17,$N$17,B49=$M$18,$N$18,B49=$M$19,$N$19,B49=$M$20,$N$20,B49=$M$21,$N$21,B49=$M$22,$N$22)</f>
        <v>8.3333333333333329E-2</v>
      </c>
      <c r="D49" s="1">
        <f>ROUND(0.01148928*1.15,3)</f>
        <v>1.2999999999999999E-2</v>
      </c>
      <c r="E49" s="60">
        <v>1</v>
      </c>
      <c r="F49" s="66">
        <f t="shared" si="5"/>
        <v>1.0833333333333333E-3</v>
      </c>
      <c r="G49" s="26"/>
      <c r="H49" s="26"/>
      <c r="I49" s="26"/>
      <c r="J49" s="49"/>
      <c r="K49" s="49"/>
    </row>
    <row r="50" spans="1:11" ht="48.6" customHeight="1" thickBot="1" x14ac:dyDescent="0.3">
      <c r="A50" s="74" t="s">
        <v>60</v>
      </c>
      <c r="B50" s="75" t="s">
        <v>26</v>
      </c>
      <c r="C50" s="66">
        <f>_xlfn.IFS(B50=$M$12,$N$12,B50=$M$23,0,B50=$M$9,$N$9,B50=$M$10,$N$10,B50=$M$11,$N$11,B50=$M$13,$N$13,B50=$M$14,$N$14,B50=$M$15,$N$15,B50=$M$16,$N$16,B50=$M$17,$N$17,B50=$M$18,$N$18,B50=$M$19,$N$19,B50=$M$20,$N$20,B50=$M$21,$N$21,B50=$M$22,$N$22)</f>
        <v>1</v>
      </c>
      <c r="D50" s="2">
        <f>ROUND(0.287232*1.15,3)</f>
        <v>0.33</v>
      </c>
      <c r="E50" s="66">
        <v>1</v>
      </c>
      <c r="F50" s="66">
        <f t="shared" si="5"/>
        <v>0.33</v>
      </c>
      <c r="G50" s="68"/>
      <c r="H50" s="68"/>
      <c r="I50" s="68"/>
      <c r="J50" s="50"/>
      <c r="K50" s="50"/>
    </row>
    <row r="51" spans="1:11" ht="14.4" thickBot="1" x14ac:dyDescent="0.3">
      <c r="A51" s="69"/>
      <c r="B51" s="70"/>
      <c r="G51" s="51"/>
      <c r="H51" s="51"/>
      <c r="I51" s="51"/>
      <c r="J51" s="50"/>
      <c r="K51" s="50"/>
    </row>
    <row r="52" spans="1:11" ht="28.2" thickBot="1" x14ac:dyDescent="0.3">
      <c r="A52" s="79" t="s">
        <v>61</v>
      </c>
      <c r="B52" s="18" t="s">
        <v>4</v>
      </c>
      <c r="C52" s="18" t="s">
        <v>48</v>
      </c>
      <c r="D52" s="18" t="s">
        <v>33</v>
      </c>
      <c r="E52" s="53" t="s">
        <v>34</v>
      </c>
      <c r="F52" s="18" t="s">
        <v>35</v>
      </c>
      <c r="G52" s="51"/>
      <c r="H52" s="51"/>
      <c r="I52" s="51"/>
      <c r="J52" s="65"/>
      <c r="K52" s="65"/>
    </row>
    <row r="53" spans="1:11" ht="105.6" customHeight="1" thickBot="1" x14ac:dyDescent="0.3">
      <c r="A53" s="58" t="s">
        <v>62</v>
      </c>
      <c r="B53" s="59" t="s">
        <v>11</v>
      </c>
      <c r="C53" s="60">
        <f>_xlfn.IFS(B53=$M$12,$N$12,B53=$M$23,0,B53=$M$9,$N$9,B53=$M$10,$N$10,B53=$M$11,$N$11,B53=$M$13,$N$13,B53=$M$14,$N$14,B53=$M$15,$N$15,B53=$M$16,$N$16,B53=$M$17,$N$17,B53=$M$18,$N$18,B53=$M$19,$N$19,B53=$M$20,$N$20,B53=$M$21,$N$21,B53=$M$22,$N$22)</f>
        <v>22</v>
      </c>
      <c r="D53" s="1">
        <f>ROUND(0.3446784*1.15,3)</f>
        <v>0.39600000000000002</v>
      </c>
      <c r="E53" s="60">
        <v>1</v>
      </c>
      <c r="F53" s="66">
        <f t="shared" ref="F53:F54" si="6">D53*C53*E53</f>
        <v>8.7119999999999997</v>
      </c>
      <c r="G53" s="26"/>
      <c r="H53" s="26"/>
      <c r="I53" s="26"/>
      <c r="J53" s="49"/>
      <c r="K53" s="49"/>
    </row>
    <row r="54" spans="1:11" ht="79.2" customHeight="1" thickBot="1" x14ac:dyDescent="0.3">
      <c r="A54" s="74" t="s">
        <v>63</v>
      </c>
      <c r="B54" s="75" t="s">
        <v>27</v>
      </c>
      <c r="C54" s="66">
        <f>_xlfn.IFS(B54=$M$12,$N$12,B54=$M$23,0,B54=$M$9,$N$9,B54=$M$10,$N$10,B54=$M$11,$N$11,B54=$M$13,$N$13,B54=$M$14,$N$14,B54=$M$15,$N$15,B54=$M$16,$N$16,B54=$M$17,$N$17,B54=$M$18,$N$18,B54=$M$19,$N$19,B54=$M$20,$N$20,B54=$M$21,$N$21,B54=$M$22,$N$22)</f>
        <v>0.33333333333333331</v>
      </c>
      <c r="D54" s="2">
        <f>ROUND(0.49239771432*1.15,3)</f>
        <v>0.56599999999999995</v>
      </c>
      <c r="E54" s="66">
        <v>1</v>
      </c>
      <c r="F54" s="66">
        <f t="shared" si="6"/>
        <v>0.18866666666666665</v>
      </c>
      <c r="G54" s="68"/>
      <c r="H54" s="68"/>
      <c r="I54" s="68"/>
      <c r="J54" s="50"/>
      <c r="K54" s="50"/>
    </row>
    <row r="55" spans="1:11" ht="14.4" thickBot="1" x14ac:dyDescent="0.3">
      <c r="A55" s="69"/>
      <c r="B55" s="70"/>
      <c r="G55" s="51"/>
      <c r="H55" s="51"/>
      <c r="I55" s="51"/>
      <c r="J55" s="50"/>
      <c r="K55" s="50"/>
    </row>
    <row r="56" spans="1:11" ht="68.25" customHeight="1" thickBot="1" x14ac:dyDescent="0.3">
      <c r="A56" s="79" t="s">
        <v>64</v>
      </c>
      <c r="B56" s="18" t="s">
        <v>4</v>
      </c>
      <c r="C56" s="18" t="s">
        <v>48</v>
      </c>
      <c r="D56" s="18" t="s">
        <v>33</v>
      </c>
      <c r="E56" s="53" t="s">
        <v>34</v>
      </c>
      <c r="F56" s="18" t="s">
        <v>35</v>
      </c>
      <c r="G56" s="51"/>
      <c r="H56" s="51"/>
      <c r="I56" s="51"/>
      <c r="J56" s="50"/>
      <c r="K56" s="50"/>
    </row>
    <row r="57" spans="1:11" ht="54.6" customHeight="1" thickBot="1" x14ac:dyDescent="0.3">
      <c r="A57" s="58" t="s">
        <v>36</v>
      </c>
      <c r="B57" s="75" t="s">
        <v>11</v>
      </c>
      <c r="C57" s="60">
        <f t="shared" ref="C57:C67" si="7">_xlfn.IFS(B57=$M$12,$N$12,B57=$M$23,0,B57=$M$9,$N$9,B57=$M$10,$N$10,B57=$M$11,$N$11,B57=$M$13,$N$13,B57=$M$14,$N$14,B57=$M$15,$N$15,B57=$M$16,$N$16,B57=$M$17,$N$17,B57=$M$18,$N$18,B57=$M$19,$N$19,B57=$M$20,$N$20,B57=$M$21,$N$21,B57=$M$22,$N$22)</f>
        <v>22</v>
      </c>
      <c r="D57" s="1">
        <f>ROUND(0.0156672*1.15,3)</f>
        <v>1.7999999999999999E-2</v>
      </c>
      <c r="E57" s="61">
        <v>1</v>
      </c>
      <c r="F57" s="60">
        <f>D57*C57*E57</f>
        <v>0.39599999999999996</v>
      </c>
      <c r="G57" s="51"/>
      <c r="H57" s="51"/>
      <c r="I57" s="51"/>
      <c r="J57" s="50"/>
      <c r="K57" s="50"/>
    </row>
    <row r="58" spans="1:11" ht="87.6" customHeight="1" thickBot="1" x14ac:dyDescent="0.3">
      <c r="A58" s="58" t="s">
        <v>37</v>
      </c>
      <c r="B58" s="59" t="s">
        <v>11</v>
      </c>
      <c r="C58" s="60">
        <f t="shared" si="7"/>
        <v>22</v>
      </c>
      <c r="D58" s="1">
        <f>ROUND(0.0430848*1.15,3)</f>
        <v>0.05</v>
      </c>
      <c r="E58" s="61">
        <v>0.6</v>
      </c>
      <c r="F58" s="60">
        <f t="shared" ref="F58:F67" si="8">D58*C58*E58</f>
        <v>0.66</v>
      </c>
      <c r="G58" s="51"/>
      <c r="H58" s="51"/>
      <c r="I58" s="51"/>
      <c r="J58" s="50"/>
      <c r="K58" s="50"/>
    </row>
    <row r="59" spans="1:11" ht="49.8" customHeight="1" thickBot="1" x14ac:dyDescent="0.3">
      <c r="A59" s="58" t="s">
        <v>38</v>
      </c>
      <c r="B59" s="59" t="s">
        <v>26</v>
      </c>
      <c r="C59" s="60">
        <f t="shared" si="7"/>
        <v>1</v>
      </c>
      <c r="D59" s="1">
        <f>ROUND(0.0430848*1.15,3)</f>
        <v>0.05</v>
      </c>
      <c r="E59" s="61">
        <v>0.6</v>
      </c>
      <c r="F59" s="60">
        <f t="shared" si="8"/>
        <v>0.03</v>
      </c>
      <c r="G59" s="51"/>
      <c r="H59" s="51"/>
      <c r="I59" s="51"/>
      <c r="J59" s="50"/>
      <c r="K59" s="50"/>
    </row>
    <row r="60" spans="1:11" ht="45" customHeight="1" thickBot="1" x14ac:dyDescent="0.3">
      <c r="A60" s="58" t="s">
        <v>39</v>
      </c>
      <c r="B60" s="59" t="s">
        <v>26</v>
      </c>
      <c r="C60" s="60">
        <f t="shared" si="7"/>
        <v>1</v>
      </c>
      <c r="D60" s="1">
        <f>ROUND(0.0430848*1.15,3)</f>
        <v>0.05</v>
      </c>
      <c r="E60" s="61">
        <v>0.6</v>
      </c>
      <c r="F60" s="60">
        <f t="shared" si="8"/>
        <v>0.03</v>
      </c>
      <c r="G60" s="51"/>
      <c r="H60" s="51"/>
      <c r="I60" s="51"/>
      <c r="J60" s="50"/>
      <c r="K60" s="50"/>
    </row>
    <row r="61" spans="1:11" ht="63.6" customHeight="1" thickBot="1" x14ac:dyDescent="0.3">
      <c r="A61" s="58" t="s">
        <v>40</v>
      </c>
      <c r="B61" s="75" t="s">
        <v>11</v>
      </c>
      <c r="C61" s="60">
        <f t="shared" si="7"/>
        <v>22</v>
      </c>
      <c r="D61" s="1">
        <f>ROUND(0.0191488*1.15,3)</f>
        <v>2.1999999999999999E-2</v>
      </c>
      <c r="E61" s="61">
        <v>1</v>
      </c>
      <c r="F61" s="60">
        <f t="shared" si="8"/>
        <v>0.48399999999999999</v>
      </c>
      <c r="G61" s="51"/>
      <c r="H61" s="51"/>
      <c r="I61" s="51"/>
      <c r="J61" s="50"/>
      <c r="K61" s="50"/>
    </row>
    <row r="62" spans="1:11" ht="84" customHeight="1" thickBot="1" x14ac:dyDescent="0.3">
      <c r="A62" s="58" t="s">
        <v>65</v>
      </c>
      <c r="B62" s="75" t="s">
        <v>17</v>
      </c>
      <c r="C62" s="60">
        <f t="shared" si="7"/>
        <v>13</v>
      </c>
      <c r="D62" s="1">
        <f>ROUND(0.191488*1.15,3)</f>
        <v>0.22</v>
      </c>
      <c r="E62" s="61">
        <v>0.1</v>
      </c>
      <c r="F62" s="60">
        <f t="shared" si="8"/>
        <v>0.28599999999999998</v>
      </c>
      <c r="G62" s="51"/>
      <c r="H62" s="51"/>
      <c r="I62" s="51"/>
      <c r="J62" s="50"/>
      <c r="K62" s="50"/>
    </row>
    <row r="63" spans="1:11" ht="45" customHeight="1" thickBot="1" x14ac:dyDescent="0.3">
      <c r="A63" s="58" t="s">
        <v>42</v>
      </c>
      <c r="B63" s="75" t="s">
        <v>28</v>
      </c>
      <c r="C63" s="60">
        <f t="shared" si="7"/>
        <v>0.16666666666666666</v>
      </c>
      <c r="D63" s="1">
        <f>ROUND(0.49239771432*1.15,3)</f>
        <v>0.56599999999999995</v>
      </c>
      <c r="E63" s="61">
        <v>1</v>
      </c>
      <c r="F63" s="60">
        <f t="shared" si="8"/>
        <v>9.4333333333333325E-2</v>
      </c>
      <c r="G63" s="51"/>
      <c r="H63" s="51"/>
      <c r="I63" s="51"/>
      <c r="J63" s="50"/>
      <c r="K63" s="50"/>
    </row>
    <row r="64" spans="1:11" ht="50.4" customHeight="1" thickBot="1" x14ac:dyDescent="0.3">
      <c r="A64" s="58" t="s">
        <v>43</v>
      </c>
      <c r="B64" s="75" t="s">
        <v>25</v>
      </c>
      <c r="C64" s="60">
        <f t="shared" si="7"/>
        <v>2</v>
      </c>
      <c r="D64" s="1">
        <f>ROUND(0.095744*1.15,3)</f>
        <v>0.11</v>
      </c>
      <c r="E64" s="61">
        <v>0.2</v>
      </c>
      <c r="F64" s="60">
        <f t="shared" si="8"/>
        <v>4.4000000000000004E-2</v>
      </c>
      <c r="G64" s="51"/>
      <c r="H64" s="51"/>
      <c r="I64" s="51"/>
      <c r="J64" s="50"/>
      <c r="K64" s="50"/>
    </row>
    <row r="65" spans="1:11" ht="76.2" customHeight="1" thickBot="1" x14ac:dyDescent="0.3">
      <c r="A65" s="64" t="s">
        <v>44</v>
      </c>
      <c r="B65" s="59" t="s">
        <v>26</v>
      </c>
      <c r="C65" s="60">
        <f t="shared" si="7"/>
        <v>1</v>
      </c>
      <c r="D65" s="1">
        <f>ROUND(0.191488*1.15,3)</f>
        <v>0.22</v>
      </c>
      <c r="E65" s="61">
        <v>1</v>
      </c>
      <c r="F65" s="60">
        <f t="shared" si="8"/>
        <v>0.22</v>
      </c>
      <c r="G65" s="51"/>
      <c r="H65" s="51"/>
      <c r="I65" s="51"/>
      <c r="J65" s="65"/>
      <c r="K65" s="65"/>
    </row>
    <row r="66" spans="1:11" ht="48" customHeight="1" thickBot="1" x14ac:dyDescent="0.3">
      <c r="A66" s="64" t="s">
        <v>45</v>
      </c>
      <c r="B66" s="59" t="s">
        <v>26</v>
      </c>
      <c r="C66" s="60">
        <f t="shared" si="7"/>
        <v>1</v>
      </c>
      <c r="D66" s="1">
        <f>ROUND(0.1723392*1.15,3)</f>
        <v>0.19800000000000001</v>
      </c>
      <c r="E66" s="61">
        <v>1</v>
      </c>
      <c r="F66" s="60">
        <f t="shared" si="8"/>
        <v>0.19800000000000001</v>
      </c>
      <c r="G66" s="26"/>
      <c r="H66" s="26"/>
      <c r="I66" s="26"/>
      <c r="J66" s="49"/>
      <c r="K66" s="65"/>
    </row>
    <row r="67" spans="1:11" ht="14.4" thickBot="1" x14ac:dyDescent="0.3">
      <c r="A67" s="64" t="s">
        <v>46</v>
      </c>
      <c r="B67" s="75" t="s">
        <v>28</v>
      </c>
      <c r="C67" s="66">
        <f t="shared" si="7"/>
        <v>0.16666666666666666</v>
      </c>
      <c r="D67" s="2">
        <f>ROUND(0.215424*1.15,3)</f>
        <v>0.248</v>
      </c>
      <c r="E67" s="67">
        <v>0.3</v>
      </c>
      <c r="F67" s="66">
        <f t="shared" si="8"/>
        <v>1.24E-2</v>
      </c>
      <c r="G67" s="68"/>
      <c r="H67" s="68"/>
      <c r="I67" s="68"/>
      <c r="J67" s="65"/>
      <c r="K67" s="65"/>
    </row>
    <row r="68" spans="1:11" ht="14.4" thickBot="1" x14ac:dyDescent="0.3">
      <c r="A68" s="81"/>
      <c r="B68" s="82"/>
      <c r="C68" s="82"/>
      <c r="D68" s="82"/>
      <c r="E68" s="82"/>
      <c r="F68" s="83"/>
      <c r="G68" s="68"/>
      <c r="H68" s="68"/>
      <c r="I68" s="68"/>
      <c r="J68" s="65"/>
      <c r="K68" s="65"/>
    </row>
    <row r="69" spans="1:11" ht="30" customHeight="1" thickBot="1" x14ac:dyDescent="0.3">
      <c r="A69" s="133"/>
      <c r="B69" s="133"/>
      <c r="C69" s="14"/>
      <c r="D69" s="14"/>
      <c r="F69" s="176" t="s">
        <v>66</v>
      </c>
      <c r="G69" s="178"/>
      <c r="H69" s="158"/>
      <c r="I69" s="176" t="s">
        <v>67</v>
      </c>
      <c r="J69" s="178"/>
    </row>
    <row r="70" spans="1:11" thickBot="1" x14ac:dyDescent="0.35">
      <c r="A70" s="84" t="s">
        <v>68</v>
      </c>
      <c r="B70" s="85" t="s">
        <v>69</v>
      </c>
      <c r="C70" s="86" t="s">
        <v>70</v>
      </c>
      <c r="D70" s="86" t="s">
        <v>71</v>
      </c>
      <c r="E70" s="49"/>
      <c r="F70" s="17" t="s">
        <v>134</v>
      </c>
      <c r="G70" s="17" t="s">
        <v>135</v>
      </c>
      <c r="H70" s="160"/>
      <c r="I70" s="17" t="s">
        <v>134</v>
      </c>
      <c r="J70" s="17" t="s">
        <v>135</v>
      </c>
    </row>
    <row r="71" spans="1:11" ht="68.400000000000006" customHeight="1" x14ac:dyDescent="0.3">
      <c r="A71" s="91" t="s">
        <v>72</v>
      </c>
      <c r="B71" s="3">
        <f>ROUND(3*1.15,3)</f>
        <v>3.45</v>
      </c>
      <c r="C71" s="92">
        <f>F71*I71+G71*J71</f>
        <v>90</v>
      </c>
      <c r="D71" s="4">
        <f>+B71*C71</f>
        <v>310.5</v>
      </c>
      <c r="E71" s="50"/>
      <c r="F71" s="137">
        <v>0</v>
      </c>
      <c r="G71" s="169">
        <v>2</v>
      </c>
      <c r="H71" s="160"/>
      <c r="I71" s="141">
        <v>0</v>
      </c>
      <c r="J71" s="142">
        <v>45</v>
      </c>
    </row>
    <row r="72" spans="1:11" ht="25.5" customHeight="1" x14ac:dyDescent="0.3">
      <c r="A72" s="91" t="s">
        <v>73</v>
      </c>
      <c r="B72" s="3">
        <f>ROUND(3*1.15,3)</f>
        <v>3.45</v>
      </c>
      <c r="C72" s="92">
        <f t="shared" ref="C72:C77" si="9">F72*I72+G72*J72</f>
        <v>0</v>
      </c>
      <c r="D72" s="4">
        <f t="shared" ref="D72:D77" si="10">+B72*C72</f>
        <v>0</v>
      </c>
      <c r="E72" s="50"/>
      <c r="F72" s="137">
        <v>0</v>
      </c>
      <c r="G72" s="169">
        <v>0</v>
      </c>
      <c r="H72" s="160"/>
      <c r="I72" s="141">
        <v>0</v>
      </c>
      <c r="J72" s="142">
        <v>0</v>
      </c>
    </row>
    <row r="73" spans="1:11" ht="14.4" x14ac:dyDescent="0.3">
      <c r="A73" s="91" t="s">
        <v>74</v>
      </c>
      <c r="B73" s="3">
        <f>ROUND(5*1.15,3)</f>
        <v>5.75</v>
      </c>
      <c r="C73" s="92">
        <f t="shared" si="9"/>
        <v>0</v>
      </c>
      <c r="D73" s="4">
        <f t="shared" si="10"/>
        <v>0</v>
      </c>
      <c r="E73" s="50"/>
      <c r="F73" s="137">
        <v>0</v>
      </c>
      <c r="G73" s="169">
        <v>0</v>
      </c>
      <c r="H73" s="160"/>
      <c r="I73" s="141">
        <v>0</v>
      </c>
      <c r="J73" s="142">
        <v>0</v>
      </c>
    </row>
    <row r="74" spans="1:11" ht="54" customHeight="1" x14ac:dyDescent="0.3">
      <c r="A74" s="91" t="s">
        <v>75</v>
      </c>
      <c r="B74" s="3">
        <f>ROUND(2*1.15,3)</f>
        <v>2.2999999999999998</v>
      </c>
      <c r="C74" s="92">
        <f t="shared" si="9"/>
        <v>0</v>
      </c>
      <c r="D74" s="4">
        <f t="shared" si="10"/>
        <v>0</v>
      </c>
      <c r="E74" s="50"/>
      <c r="F74" s="137">
        <v>0</v>
      </c>
      <c r="G74" s="169">
        <v>0</v>
      </c>
      <c r="H74" s="160"/>
      <c r="I74" s="141">
        <v>0</v>
      </c>
      <c r="J74" s="142">
        <v>0</v>
      </c>
    </row>
    <row r="75" spans="1:11" ht="58.2" customHeight="1" x14ac:dyDescent="0.3">
      <c r="A75" s="91" t="s">
        <v>76</v>
      </c>
      <c r="B75" s="3">
        <f>ROUND(4*1.15,3)</f>
        <v>4.5999999999999996</v>
      </c>
      <c r="C75" s="92">
        <f t="shared" si="9"/>
        <v>330</v>
      </c>
      <c r="D75" s="4">
        <f t="shared" si="10"/>
        <v>1517.9999999999998</v>
      </c>
      <c r="E75" s="50"/>
      <c r="F75" s="137">
        <v>1</v>
      </c>
      <c r="G75" s="169">
        <v>0</v>
      </c>
      <c r="H75" s="160"/>
      <c r="I75" s="141">
        <v>330</v>
      </c>
      <c r="J75" s="142">
        <v>0</v>
      </c>
    </row>
    <row r="76" spans="1:11" ht="63" customHeight="1" x14ac:dyDescent="0.3">
      <c r="A76" s="91" t="s">
        <v>77</v>
      </c>
      <c r="B76" s="3">
        <f>ROUND(3*1.15,3)</f>
        <v>3.45</v>
      </c>
      <c r="C76" s="92">
        <f t="shared" si="9"/>
        <v>0</v>
      </c>
      <c r="D76" s="4">
        <f t="shared" si="10"/>
        <v>0</v>
      </c>
      <c r="E76" s="50"/>
      <c r="F76" s="137">
        <v>0</v>
      </c>
      <c r="G76" s="169">
        <v>0</v>
      </c>
      <c r="H76" s="160"/>
      <c r="I76" s="141">
        <v>0</v>
      </c>
      <c r="J76" s="142">
        <v>0</v>
      </c>
    </row>
    <row r="77" spans="1:11" ht="66.599999999999994" customHeight="1" thickBot="1" x14ac:dyDescent="0.35">
      <c r="A77" s="99" t="s">
        <v>78</v>
      </c>
      <c r="B77" s="5">
        <f>ROUND(2*1.15,3)</f>
        <v>2.2999999999999998</v>
      </c>
      <c r="C77" s="92">
        <f t="shared" si="9"/>
        <v>3200</v>
      </c>
      <c r="D77" s="6">
        <f t="shared" si="10"/>
        <v>7359.9999999999991</v>
      </c>
      <c r="E77" s="50"/>
      <c r="F77" s="144">
        <v>2</v>
      </c>
      <c r="G77" s="170">
        <v>5</v>
      </c>
      <c r="H77" s="160"/>
      <c r="I77" s="147">
        <v>350</v>
      </c>
      <c r="J77" s="148">
        <v>500</v>
      </c>
    </row>
    <row r="78" spans="1:11" ht="14.4" thickBot="1" x14ac:dyDescent="0.3">
      <c r="A78" s="106"/>
      <c r="B78" s="107"/>
      <c r="C78" s="108"/>
      <c r="D78" s="150"/>
      <c r="E78" s="7"/>
      <c r="F78" s="50"/>
      <c r="G78" s="49"/>
      <c r="H78" s="65"/>
    </row>
    <row r="79" spans="1:11" ht="14.4" customHeight="1" thickBot="1" x14ac:dyDescent="0.3">
      <c r="A79" s="133"/>
      <c r="B79" s="133"/>
      <c r="C79" s="14"/>
      <c r="D79" s="14"/>
      <c r="E79" s="65"/>
      <c r="F79" s="176" t="s">
        <v>79</v>
      </c>
      <c r="G79" s="178"/>
      <c r="H79" s="158"/>
      <c r="I79" s="176" t="s">
        <v>80</v>
      </c>
      <c r="J79" s="178"/>
    </row>
    <row r="80" spans="1:11" ht="28.2" thickBot="1" x14ac:dyDescent="0.3">
      <c r="A80" s="84" t="s">
        <v>18</v>
      </c>
      <c r="B80" s="85" t="s">
        <v>69</v>
      </c>
      <c r="C80" s="86" t="s">
        <v>70</v>
      </c>
      <c r="D80" s="86" t="s">
        <v>71</v>
      </c>
      <c r="E80" s="49"/>
      <c r="F80" s="17" t="s">
        <v>134</v>
      </c>
      <c r="G80" s="17" t="s">
        <v>135</v>
      </c>
      <c r="I80" s="17" t="s">
        <v>134</v>
      </c>
      <c r="J80" s="17" t="s">
        <v>135</v>
      </c>
    </row>
    <row r="81" spans="1:10" ht="66.599999999999994" customHeight="1" thickBot="1" x14ac:dyDescent="0.3">
      <c r="A81" s="91" t="s">
        <v>81</v>
      </c>
      <c r="B81" s="3">
        <f>ROUND(0.04*1.15,3)</f>
        <v>4.5999999999999999E-2</v>
      </c>
      <c r="C81" s="92">
        <f>F81*I81+G81*J81</f>
        <v>1500</v>
      </c>
      <c r="D81" s="4">
        <f>+B81*C81</f>
        <v>69</v>
      </c>
      <c r="E81" s="50"/>
      <c r="F81" s="137">
        <v>0</v>
      </c>
      <c r="G81" s="138">
        <v>3</v>
      </c>
      <c r="I81" s="153">
        <v>0</v>
      </c>
      <c r="J81" s="148">
        <v>500</v>
      </c>
    </row>
    <row r="82" spans="1:10" ht="87.6" customHeight="1" thickBot="1" x14ac:dyDescent="0.3">
      <c r="A82" s="91" t="s">
        <v>82</v>
      </c>
      <c r="B82" s="3">
        <f>ROUND(0.06*1.15,3)</f>
        <v>6.9000000000000006E-2</v>
      </c>
      <c r="C82" s="92">
        <f t="shared" ref="C82:C85" si="11">F82*I82+G82*J82</f>
        <v>1000</v>
      </c>
      <c r="D82" s="4">
        <f t="shared" ref="D82:D85" si="12">+B82*C82</f>
        <v>69</v>
      </c>
      <c r="E82" s="50"/>
      <c r="F82" s="137">
        <v>0</v>
      </c>
      <c r="G82" s="138">
        <v>2</v>
      </c>
      <c r="I82" s="141">
        <v>0</v>
      </c>
      <c r="J82" s="148">
        <v>500</v>
      </c>
    </row>
    <row r="83" spans="1:10" ht="55.2" customHeight="1" x14ac:dyDescent="0.25">
      <c r="A83" s="91" t="s">
        <v>83</v>
      </c>
      <c r="B83" s="3">
        <f>ROUND(1.2*1.15,3)</f>
        <v>1.38</v>
      </c>
      <c r="C83" s="92">
        <f t="shared" si="11"/>
        <v>0</v>
      </c>
      <c r="D83" s="4">
        <f t="shared" si="12"/>
        <v>0</v>
      </c>
      <c r="E83" s="50"/>
      <c r="F83" s="137">
        <v>0</v>
      </c>
      <c r="G83" s="138">
        <v>0</v>
      </c>
      <c r="I83" s="141">
        <v>0</v>
      </c>
      <c r="J83" s="142">
        <v>0</v>
      </c>
    </row>
    <row r="84" spans="1:10" ht="61.8" customHeight="1" x14ac:dyDescent="0.25">
      <c r="A84" s="91" t="s">
        <v>84</v>
      </c>
      <c r="B84" s="3">
        <f>ROUND(2*1.15,3)</f>
        <v>2.2999999999999998</v>
      </c>
      <c r="C84" s="92">
        <f t="shared" si="11"/>
        <v>0</v>
      </c>
      <c r="D84" s="4">
        <f t="shared" si="12"/>
        <v>0</v>
      </c>
      <c r="E84" s="50"/>
      <c r="F84" s="137">
        <v>0</v>
      </c>
      <c r="G84" s="138">
        <v>0</v>
      </c>
      <c r="I84" s="141">
        <v>0</v>
      </c>
      <c r="J84" s="142">
        <v>0</v>
      </c>
    </row>
    <row r="85" spans="1:10" ht="80.400000000000006" customHeight="1" thickBot="1" x14ac:dyDescent="0.3">
      <c r="A85" s="112" t="s">
        <v>85</v>
      </c>
      <c r="B85" s="8">
        <f>ROUND(0.06*1.15,3)</f>
        <v>6.9000000000000006E-2</v>
      </c>
      <c r="C85" s="92">
        <f t="shared" si="11"/>
        <v>0</v>
      </c>
      <c r="D85" s="6">
        <f t="shared" si="12"/>
        <v>0</v>
      </c>
      <c r="E85" s="50"/>
      <c r="F85" s="144">
        <v>0</v>
      </c>
      <c r="G85" s="145">
        <v>0</v>
      </c>
      <c r="I85" s="147">
        <v>0</v>
      </c>
      <c r="J85" s="148">
        <v>0</v>
      </c>
    </row>
    <row r="86" spans="1:10" ht="30" customHeight="1" thickBot="1" x14ac:dyDescent="0.3"/>
    <row r="87" spans="1:10" ht="30" customHeight="1" x14ac:dyDescent="0.25">
      <c r="A87" s="84" t="s">
        <v>86</v>
      </c>
      <c r="B87" s="113" t="s">
        <v>87</v>
      </c>
      <c r="C87" s="114" t="s">
        <v>88</v>
      </c>
      <c r="D87" s="155" t="s">
        <v>89</v>
      </c>
      <c r="E87" s="116" t="s">
        <v>90</v>
      </c>
    </row>
    <row r="88" spans="1:10" ht="30" customHeight="1" thickBot="1" x14ac:dyDescent="0.3">
      <c r="A88" s="117" t="s">
        <v>20</v>
      </c>
      <c r="B88" s="118">
        <v>1</v>
      </c>
      <c r="C88" s="9">
        <f>ROUND(11*1.15,3)</f>
        <v>12.65</v>
      </c>
      <c r="D88" s="156">
        <f>22*8</f>
        <v>176</v>
      </c>
      <c r="E88" s="6">
        <f>D88*C88*B88</f>
        <v>2226.4</v>
      </c>
    </row>
    <row r="89" spans="1:10" ht="30" customHeight="1" x14ac:dyDescent="0.25"/>
    <row r="90" spans="1:10" ht="30" customHeight="1" x14ac:dyDescent="0.25"/>
    <row r="91" spans="1:10" ht="30" customHeight="1" x14ac:dyDescent="0.25"/>
    <row r="92" spans="1:10" ht="30" customHeight="1" x14ac:dyDescent="0.25"/>
    <row r="93" spans="1:10" ht="30" customHeight="1" x14ac:dyDescent="0.25"/>
    <row r="94" spans="1:10" ht="30" customHeight="1" x14ac:dyDescent="0.25"/>
    <row r="95" spans="1:10" ht="30" customHeight="1" x14ac:dyDescent="0.25"/>
    <row r="96" spans="1:10"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row r="210" ht="30" customHeight="1" x14ac:dyDescent="0.25"/>
    <row r="211" ht="30" customHeight="1" x14ac:dyDescent="0.25"/>
    <row r="212" ht="30" customHeight="1" x14ac:dyDescent="0.25"/>
    <row r="213" ht="30" customHeight="1" x14ac:dyDescent="0.25"/>
    <row r="214" ht="30" customHeight="1" x14ac:dyDescent="0.25"/>
    <row r="215" ht="30" customHeight="1" x14ac:dyDescent="0.25"/>
    <row r="216" ht="30" customHeight="1" x14ac:dyDescent="0.25"/>
    <row r="217" ht="30" customHeight="1" x14ac:dyDescent="0.25"/>
    <row r="218" ht="30" customHeight="1" x14ac:dyDescent="0.25"/>
    <row r="219" ht="30" customHeight="1" x14ac:dyDescent="0.25"/>
    <row r="220" ht="30" customHeight="1" x14ac:dyDescent="0.25"/>
    <row r="221" ht="30" customHeight="1" x14ac:dyDescent="0.25"/>
    <row r="222" ht="30" customHeight="1" x14ac:dyDescent="0.25"/>
    <row r="223" ht="30" customHeight="1" x14ac:dyDescent="0.25"/>
    <row r="224" ht="30" customHeight="1" x14ac:dyDescent="0.25"/>
    <row r="225" ht="30" customHeight="1" x14ac:dyDescent="0.25"/>
    <row r="226" ht="30" customHeight="1" x14ac:dyDescent="0.25"/>
    <row r="227" ht="30" customHeight="1" x14ac:dyDescent="0.25"/>
    <row r="228" ht="30" customHeight="1" x14ac:dyDescent="0.25"/>
    <row r="229" ht="30" customHeight="1" x14ac:dyDescent="0.25"/>
    <row r="230" ht="30" customHeight="1" x14ac:dyDescent="0.25"/>
    <row r="231" ht="30" customHeight="1" x14ac:dyDescent="0.25"/>
    <row r="232" ht="30" customHeight="1" x14ac:dyDescent="0.25"/>
    <row r="233" ht="30" customHeight="1" x14ac:dyDescent="0.25"/>
    <row r="234" ht="30" customHeight="1" x14ac:dyDescent="0.25"/>
    <row r="235" ht="30" customHeight="1" x14ac:dyDescent="0.25"/>
    <row r="236" ht="30" customHeight="1" x14ac:dyDescent="0.25"/>
    <row r="237" ht="30" customHeight="1" x14ac:dyDescent="0.25"/>
    <row r="238" ht="30" customHeight="1" x14ac:dyDescent="0.25"/>
    <row r="239" ht="30" customHeight="1" x14ac:dyDescent="0.25"/>
    <row r="240" ht="30" customHeight="1" x14ac:dyDescent="0.25"/>
    <row r="241" ht="30" customHeight="1" x14ac:dyDescent="0.25"/>
    <row r="242" ht="30" customHeight="1" x14ac:dyDescent="0.25"/>
    <row r="243" ht="30" customHeight="1" x14ac:dyDescent="0.25"/>
    <row r="244" ht="30" customHeight="1" x14ac:dyDescent="0.25"/>
    <row r="245" ht="30" customHeight="1" x14ac:dyDescent="0.25"/>
    <row r="246" ht="30" customHeight="1" x14ac:dyDescent="0.25"/>
    <row r="247" ht="30" customHeight="1" x14ac:dyDescent="0.25"/>
    <row r="248" ht="30" customHeight="1" x14ac:dyDescent="0.25"/>
    <row r="249" ht="30" customHeight="1" x14ac:dyDescent="0.25"/>
    <row r="250" ht="30" customHeight="1" x14ac:dyDescent="0.25"/>
    <row r="251" ht="30" customHeight="1" x14ac:dyDescent="0.25"/>
    <row r="252" ht="30" customHeight="1" x14ac:dyDescent="0.25"/>
    <row r="253" ht="30" customHeight="1" x14ac:dyDescent="0.25"/>
    <row r="254" ht="30" customHeight="1" x14ac:dyDescent="0.25"/>
    <row r="255" ht="30" customHeight="1" x14ac:dyDescent="0.25"/>
    <row r="256" ht="30" customHeight="1" x14ac:dyDescent="0.25"/>
    <row r="257" ht="30" customHeight="1" x14ac:dyDescent="0.25"/>
    <row r="258" ht="30" customHeight="1" x14ac:dyDescent="0.25"/>
    <row r="259" ht="30" customHeight="1" x14ac:dyDescent="0.25"/>
    <row r="260" ht="30" customHeight="1" x14ac:dyDescent="0.25"/>
    <row r="261" ht="30" customHeight="1" x14ac:dyDescent="0.25"/>
    <row r="262" ht="30" customHeight="1" x14ac:dyDescent="0.25"/>
    <row r="263" ht="30" customHeight="1" x14ac:dyDescent="0.25"/>
    <row r="264" ht="30" customHeight="1" x14ac:dyDescent="0.25"/>
    <row r="265" ht="30" customHeight="1" x14ac:dyDescent="0.25"/>
    <row r="266" ht="30" customHeight="1" x14ac:dyDescent="0.25"/>
    <row r="267" ht="30" customHeight="1" x14ac:dyDescent="0.25"/>
    <row r="268" ht="30" customHeight="1" x14ac:dyDescent="0.25"/>
    <row r="269" ht="30" customHeight="1" x14ac:dyDescent="0.25"/>
    <row r="270" ht="30" customHeight="1" x14ac:dyDescent="0.25"/>
    <row r="271" ht="30" customHeight="1" x14ac:dyDescent="0.25"/>
    <row r="272" ht="30" customHeight="1" x14ac:dyDescent="0.25"/>
    <row r="273" ht="30" customHeight="1" x14ac:dyDescent="0.25"/>
    <row r="274" ht="30" customHeight="1" x14ac:dyDescent="0.25"/>
    <row r="275" ht="30" customHeight="1" x14ac:dyDescent="0.25"/>
    <row r="276" ht="30" customHeight="1" x14ac:dyDescent="0.25"/>
    <row r="277" ht="30" customHeight="1" x14ac:dyDescent="0.25"/>
    <row r="278" ht="30" customHeight="1" x14ac:dyDescent="0.25"/>
    <row r="279" ht="30" customHeight="1" x14ac:dyDescent="0.25"/>
    <row r="280" ht="30" customHeight="1" x14ac:dyDescent="0.25"/>
    <row r="281" ht="30" customHeight="1" x14ac:dyDescent="0.25"/>
    <row r="282" ht="30" customHeight="1" x14ac:dyDescent="0.25"/>
    <row r="283" ht="30" customHeight="1" x14ac:dyDescent="0.25"/>
    <row r="284" ht="30" customHeight="1" x14ac:dyDescent="0.25"/>
    <row r="285" ht="30" customHeight="1" x14ac:dyDescent="0.25"/>
    <row r="286" ht="30" customHeight="1" x14ac:dyDescent="0.25"/>
    <row r="287" ht="30" customHeight="1" x14ac:dyDescent="0.25"/>
    <row r="288" ht="30" customHeight="1" x14ac:dyDescent="0.25"/>
    <row r="289" ht="30" customHeight="1" x14ac:dyDescent="0.25"/>
    <row r="290" ht="30" customHeight="1" x14ac:dyDescent="0.25"/>
    <row r="291" ht="30" customHeight="1" x14ac:dyDescent="0.25"/>
    <row r="292" ht="30" customHeight="1" x14ac:dyDescent="0.25"/>
    <row r="293" ht="30" customHeight="1" x14ac:dyDescent="0.25"/>
    <row r="294" ht="30" customHeight="1" x14ac:dyDescent="0.25"/>
    <row r="295" ht="30" customHeight="1" x14ac:dyDescent="0.25"/>
    <row r="296" ht="30" customHeight="1" x14ac:dyDescent="0.25"/>
    <row r="297" ht="30" customHeight="1" x14ac:dyDescent="0.25"/>
    <row r="298" ht="30" customHeight="1" x14ac:dyDescent="0.25"/>
    <row r="299" ht="30" customHeight="1" x14ac:dyDescent="0.25"/>
    <row r="300" ht="30" customHeight="1" x14ac:dyDescent="0.25"/>
    <row r="301" ht="30" customHeight="1" x14ac:dyDescent="0.25"/>
    <row r="302" ht="30" customHeight="1" x14ac:dyDescent="0.25"/>
    <row r="303" ht="30" customHeight="1" x14ac:dyDescent="0.25"/>
    <row r="304" ht="30" customHeight="1" x14ac:dyDescent="0.25"/>
    <row r="305" ht="30" customHeight="1" x14ac:dyDescent="0.25"/>
    <row r="306" ht="30" customHeight="1" x14ac:dyDescent="0.25"/>
    <row r="307" ht="30" customHeight="1" x14ac:dyDescent="0.25"/>
    <row r="308" ht="30" customHeight="1" x14ac:dyDescent="0.25"/>
    <row r="309" ht="30" customHeight="1" x14ac:dyDescent="0.25"/>
    <row r="310" ht="30" customHeight="1" x14ac:dyDescent="0.25"/>
    <row r="311" ht="30" customHeight="1" x14ac:dyDescent="0.25"/>
    <row r="312" ht="30" customHeight="1" x14ac:dyDescent="0.25"/>
    <row r="313" ht="30" customHeight="1" x14ac:dyDescent="0.25"/>
    <row r="314" ht="30" customHeight="1" x14ac:dyDescent="0.25"/>
    <row r="315" ht="30" customHeight="1" x14ac:dyDescent="0.25"/>
    <row r="316" ht="30" customHeight="1" x14ac:dyDescent="0.25"/>
    <row r="317" ht="30" customHeight="1" x14ac:dyDescent="0.25"/>
    <row r="318" ht="30" customHeight="1" x14ac:dyDescent="0.25"/>
    <row r="319" ht="30" customHeight="1" x14ac:dyDescent="0.25"/>
    <row r="320" ht="30" customHeight="1" x14ac:dyDescent="0.25"/>
    <row r="321" ht="30" customHeight="1" x14ac:dyDescent="0.25"/>
    <row r="322" ht="30" customHeight="1" x14ac:dyDescent="0.25"/>
    <row r="323" ht="30" customHeight="1" x14ac:dyDescent="0.25"/>
    <row r="324" ht="30" customHeight="1" x14ac:dyDescent="0.25"/>
    <row r="325" ht="30" customHeight="1" x14ac:dyDescent="0.25"/>
    <row r="326" ht="30" customHeight="1" x14ac:dyDescent="0.25"/>
    <row r="327" ht="30" customHeight="1" x14ac:dyDescent="0.25"/>
    <row r="328" ht="30" customHeight="1" x14ac:dyDescent="0.25"/>
    <row r="329" ht="30" customHeight="1" x14ac:dyDescent="0.25"/>
    <row r="330" ht="30" customHeight="1" x14ac:dyDescent="0.25"/>
    <row r="331" ht="30" customHeight="1" x14ac:dyDescent="0.25"/>
    <row r="332" ht="30" customHeight="1" x14ac:dyDescent="0.25"/>
    <row r="333" ht="30" customHeight="1" x14ac:dyDescent="0.25"/>
    <row r="334" ht="30" customHeight="1" x14ac:dyDescent="0.25"/>
    <row r="335" ht="30" customHeight="1" x14ac:dyDescent="0.25"/>
    <row r="336" ht="30" customHeight="1" x14ac:dyDescent="0.25"/>
    <row r="337" ht="30" customHeight="1" x14ac:dyDescent="0.25"/>
    <row r="338" ht="30" customHeight="1" x14ac:dyDescent="0.25"/>
    <row r="339" ht="30" customHeight="1" x14ac:dyDescent="0.25"/>
    <row r="340" ht="30" customHeight="1" x14ac:dyDescent="0.25"/>
    <row r="341" ht="30" customHeight="1" x14ac:dyDescent="0.25"/>
    <row r="342" ht="30" customHeight="1" x14ac:dyDescent="0.25"/>
    <row r="343" ht="30" customHeight="1" x14ac:dyDescent="0.25"/>
    <row r="344" ht="30" customHeight="1" x14ac:dyDescent="0.25"/>
    <row r="345" ht="30" customHeight="1" x14ac:dyDescent="0.25"/>
    <row r="346" ht="30" customHeight="1" x14ac:dyDescent="0.25"/>
    <row r="347" ht="30" customHeight="1" x14ac:dyDescent="0.25"/>
    <row r="348" ht="30" customHeight="1" x14ac:dyDescent="0.25"/>
    <row r="349" ht="30" customHeight="1" x14ac:dyDescent="0.25"/>
    <row r="350" ht="30" customHeight="1" x14ac:dyDescent="0.25"/>
    <row r="351" ht="30" customHeight="1" x14ac:dyDescent="0.25"/>
    <row r="352" ht="30" customHeight="1" x14ac:dyDescent="0.25"/>
    <row r="353" ht="30" customHeight="1" x14ac:dyDescent="0.25"/>
    <row r="354" ht="30" customHeight="1" x14ac:dyDescent="0.25"/>
    <row r="355" ht="30" customHeight="1" x14ac:dyDescent="0.25"/>
    <row r="356" ht="30" customHeight="1" x14ac:dyDescent="0.25"/>
    <row r="357" ht="30" customHeight="1" x14ac:dyDescent="0.25"/>
    <row r="358" ht="30" customHeight="1" x14ac:dyDescent="0.25"/>
    <row r="359" ht="30" customHeight="1" x14ac:dyDescent="0.25"/>
    <row r="360" ht="30" customHeight="1" x14ac:dyDescent="0.25"/>
    <row r="361" ht="30" customHeight="1" x14ac:dyDescent="0.25"/>
    <row r="362" ht="30" customHeight="1" x14ac:dyDescent="0.25"/>
    <row r="363" ht="30" customHeight="1" x14ac:dyDescent="0.25"/>
    <row r="364" ht="30" customHeight="1" x14ac:dyDescent="0.25"/>
    <row r="365" ht="30" customHeight="1" x14ac:dyDescent="0.25"/>
    <row r="366" ht="30" customHeight="1" x14ac:dyDescent="0.25"/>
    <row r="367" ht="30" customHeight="1" x14ac:dyDescent="0.25"/>
    <row r="368" ht="30" customHeight="1" x14ac:dyDescent="0.25"/>
    <row r="369" ht="30" customHeight="1" x14ac:dyDescent="0.25"/>
    <row r="370" ht="30" customHeight="1" x14ac:dyDescent="0.25"/>
    <row r="371" ht="30" customHeight="1" x14ac:dyDescent="0.25"/>
    <row r="372" ht="30" customHeight="1" x14ac:dyDescent="0.25"/>
    <row r="373" ht="30" customHeight="1" x14ac:dyDescent="0.25"/>
    <row r="374" ht="30" customHeight="1" x14ac:dyDescent="0.25"/>
    <row r="375" ht="30" customHeight="1" x14ac:dyDescent="0.25"/>
    <row r="376" ht="30" customHeight="1" x14ac:dyDescent="0.25"/>
    <row r="377" ht="30" customHeight="1" x14ac:dyDescent="0.25"/>
    <row r="378" ht="30" customHeight="1" x14ac:dyDescent="0.25"/>
    <row r="379" ht="30" customHeight="1" x14ac:dyDescent="0.25"/>
    <row r="380" ht="30" customHeight="1" x14ac:dyDescent="0.25"/>
    <row r="381" ht="30" customHeight="1" x14ac:dyDescent="0.25"/>
    <row r="382" ht="30" customHeight="1" x14ac:dyDescent="0.25"/>
    <row r="383" ht="30" customHeight="1" x14ac:dyDescent="0.25"/>
    <row r="384" ht="30" customHeight="1" x14ac:dyDescent="0.25"/>
    <row r="385" ht="30" customHeight="1" x14ac:dyDescent="0.25"/>
    <row r="386" ht="30" customHeight="1" x14ac:dyDescent="0.25"/>
    <row r="387" ht="30" customHeight="1" x14ac:dyDescent="0.25"/>
    <row r="388" ht="30" customHeight="1" x14ac:dyDescent="0.25"/>
    <row r="389" ht="30" customHeight="1" x14ac:dyDescent="0.25"/>
    <row r="390" ht="30" customHeight="1" x14ac:dyDescent="0.25"/>
    <row r="391" ht="30" customHeight="1" x14ac:dyDescent="0.25"/>
    <row r="392" ht="30" customHeight="1" x14ac:dyDescent="0.25"/>
    <row r="393" ht="30" customHeight="1" x14ac:dyDescent="0.25"/>
    <row r="394" ht="30" customHeight="1" x14ac:dyDescent="0.25"/>
    <row r="395" ht="30" customHeight="1" x14ac:dyDescent="0.25"/>
    <row r="396" ht="30" customHeight="1" x14ac:dyDescent="0.25"/>
    <row r="397" ht="30" customHeight="1" x14ac:dyDescent="0.25"/>
    <row r="398" ht="30" customHeight="1" x14ac:dyDescent="0.25"/>
    <row r="399" ht="30" customHeight="1" x14ac:dyDescent="0.25"/>
    <row r="400" ht="30" customHeight="1" x14ac:dyDescent="0.25"/>
    <row r="401" ht="30" customHeight="1" x14ac:dyDescent="0.25"/>
    <row r="402" ht="30" customHeight="1" x14ac:dyDescent="0.25"/>
    <row r="403" ht="30" customHeight="1" x14ac:dyDescent="0.25"/>
    <row r="404" ht="30" customHeight="1" x14ac:dyDescent="0.25"/>
    <row r="405" ht="30" customHeight="1" x14ac:dyDescent="0.25"/>
    <row r="406" ht="30" customHeight="1" x14ac:dyDescent="0.25"/>
    <row r="407" ht="30" customHeight="1" x14ac:dyDescent="0.25"/>
    <row r="408" ht="30" customHeight="1" x14ac:dyDescent="0.25"/>
    <row r="409" ht="30" customHeight="1" x14ac:dyDescent="0.25"/>
    <row r="410" ht="30" customHeight="1" x14ac:dyDescent="0.25"/>
    <row r="411" ht="30" customHeight="1" x14ac:dyDescent="0.25"/>
    <row r="412" ht="30" customHeight="1" x14ac:dyDescent="0.25"/>
    <row r="413" ht="30" customHeight="1" x14ac:dyDescent="0.25"/>
    <row r="414" ht="30" customHeight="1" x14ac:dyDescent="0.25"/>
    <row r="415" ht="30" customHeight="1" x14ac:dyDescent="0.25"/>
    <row r="416" ht="30" customHeight="1" x14ac:dyDescent="0.25"/>
    <row r="417" ht="30" customHeight="1" x14ac:dyDescent="0.25"/>
    <row r="418" ht="30" customHeight="1" x14ac:dyDescent="0.25"/>
    <row r="419" ht="30" customHeight="1" x14ac:dyDescent="0.25"/>
    <row r="420" ht="30" customHeight="1" x14ac:dyDescent="0.25"/>
    <row r="421" ht="30" customHeight="1" x14ac:dyDescent="0.25"/>
    <row r="422" ht="30" customHeight="1" x14ac:dyDescent="0.25"/>
    <row r="423" ht="30" customHeight="1" x14ac:dyDescent="0.25"/>
    <row r="424" ht="30" customHeight="1" x14ac:dyDescent="0.25"/>
    <row r="425" ht="30" customHeight="1" x14ac:dyDescent="0.25"/>
    <row r="426" ht="30" customHeight="1" x14ac:dyDescent="0.25"/>
    <row r="427" ht="30" customHeight="1" x14ac:dyDescent="0.25"/>
    <row r="428" ht="30" customHeight="1" x14ac:dyDescent="0.25"/>
    <row r="429" ht="30" customHeight="1" x14ac:dyDescent="0.25"/>
    <row r="430" ht="30" customHeight="1" x14ac:dyDescent="0.25"/>
    <row r="431" ht="30" customHeight="1" x14ac:dyDescent="0.25"/>
    <row r="432" ht="30" customHeight="1" x14ac:dyDescent="0.25"/>
    <row r="433" ht="30" customHeight="1" x14ac:dyDescent="0.25"/>
    <row r="434" ht="30" customHeight="1" x14ac:dyDescent="0.25"/>
    <row r="435" ht="30" customHeight="1" x14ac:dyDescent="0.25"/>
    <row r="436" ht="30" customHeight="1" x14ac:dyDescent="0.25"/>
    <row r="437" ht="30" customHeight="1" x14ac:dyDescent="0.25"/>
    <row r="438" ht="30" customHeight="1" x14ac:dyDescent="0.25"/>
    <row r="439" ht="30" customHeight="1" x14ac:dyDescent="0.25"/>
    <row r="440" ht="30" customHeight="1" x14ac:dyDescent="0.25"/>
    <row r="441" ht="30" customHeight="1" x14ac:dyDescent="0.25"/>
    <row r="442" ht="30" customHeight="1" x14ac:dyDescent="0.25"/>
    <row r="443" ht="30" customHeight="1" x14ac:dyDescent="0.25"/>
    <row r="444" ht="30" customHeight="1" x14ac:dyDescent="0.25"/>
    <row r="445" ht="30" customHeight="1" x14ac:dyDescent="0.25"/>
    <row r="446" ht="30" customHeight="1" x14ac:dyDescent="0.25"/>
    <row r="447" ht="30" customHeight="1" x14ac:dyDescent="0.25"/>
    <row r="448" ht="30" customHeight="1" x14ac:dyDescent="0.25"/>
    <row r="449" ht="30" customHeight="1" x14ac:dyDescent="0.25"/>
    <row r="450" ht="30" customHeight="1" x14ac:dyDescent="0.25"/>
    <row r="451" ht="30" customHeight="1" x14ac:dyDescent="0.25"/>
    <row r="452" ht="30" customHeight="1" x14ac:dyDescent="0.25"/>
    <row r="453" ht="30" customHeight="1" x14ac:dyDescent="0.25"/>
    <row r="454" ht="30" customHeight="1" x14ac:dyDescent="0.25"/>
    <row r="455" ht="30" customHeight="1" x14ac:dyDescent="0.25"/>
    <row r="456" ht="30" customHeight="1" x14ac:dyDescent="0.25"/>
    <row r="457" ht="30" customHeight="1" x14ac:dyDescent="0.25"/>
    <row r="458" ht="30" customHeight="1" x14ac:dyDescent="0.25"/>
    <row r="459" ht="30" customHeight="1" x14ac:dyDescent="0.25"/>
    <row r="460" ht="30" customHeight="1" x14ac:dyDescent="0.25"/>
    <row r="461" ht="30" customHeight="1" x14ac:dyDescent="0.25"/>
    <row r="462" ht="30" customHeight="1" x14ac:dyDescent="0.25"/>
    <row r="463" ht="30" customHeight="1" x14ac:dyDescent="0.25"/>
    <row r="464" ht="30" customHeight="1" x14ac:dyDescent="0.25"/>
    <row r="465" ht="30" customHeight="1" x14ac:dyDescent="0.25"/>
    <row r="466" ht="30" customHeight="1" x14ac:dyDescent="0.25"/>
    <row r="467" ht="30" customHeight="1" x14ac:dyDescent="0.25"/>
    <row r="468" ht="30" customHeight="1" x14ac:dyDescent="0.25"/>
    <row r="469" ht="30" customHeight="1" x14ac:dyDescent="0.25"/>
    <row r="470" ht="30" customHeight="1" x14ac:dyDescent="0.25"/>
    <row r="471" ht="30" customHeight="1" x14ac:dyDescent="0.25"/>
    <row r="472" ht="30" customHeight="1" x14ac:dyDescent="0.25"/>
    <row r="473" ht="30" customHeight="1" x14ac:dyDescent="0.25"/>
    <row r="474" ht="30" customHeight="1" x14ac:dyDescent="0.25"/>
    <row r="475" ht="30" customHeight="1" x14ac:dyDescent="0.25"/>
    <row r="476" ht="30" customHeight="1" x14ac:dyDescent="0.25"/>
    <row r="477" ht="30" customHeight="1" x14ac:dyDescent="0.25"/>
    <row r="478" ht="30" customHeight="1" x14ac:dyDescent="0.25"/>
    <row r="479" ht="30" customHeight="1" x14ac:dyDescent="0.25"/>
    <row r="480" ht="30" customHeight="1" x14ac:dyDescent="0.25"/>
    <row r="481" ht="30" customHeight="1" x14ac:dyDescent="0.25"/>
    <row r="482" ht="30" customHeight="1" x14ac:dyDescent="0.25"/>
    <row r="483" ht="30" customHeight="1" x14ac:dyDescent="0.25"/>
    <row r="484" ht="30" customHeight="1" x14ac:dyDescent="0.25"/>
    <row r="485" ht="30" customHeight="1" x14ac:dyDescent="0.25"/>
    <row r="486" ht="30" customHeight="1" x14ac:dyDescent="0.25"/>
    <row r="487" ht="30" customHeight="1" x14ac:dyDescent="0.25"/>
    <row r="488" ht="30" customHeight="1" x14ac:dyDescent="0.25"/>
    <row r="489" ht="30" customHeight="1" x14ac:dyDescent="0.25"/>
    <row r="490" ht="30" customHeight="1" x14ac:dyDescent="0.25"/>
    <row r="491" ht="30" customHeight="1" x14ac:dyDescent="0.25"/>
    <row r="492" ht="30" customHeight="1" x14ac:dyDescent="0.25"/>
    <row r="493" ht="30" customHeight="1" x14ac:dyDescent="0.25"/>
    <row r="494" ht="30" customHeight="1" x14ac:dyDescent="0.25"/>
    <row r="495" ht="30" customHeight="1" x14ac:dyDescent="0.25"/>
    <row r="496" ht="30" customHeight="1" x14ac:dyDescent="0.25"/>
    <row r="497" ht="30" customHeight="1" x14ac:dyDescent="0.25"/>
    <row r="498" ht="30" customHeight="1" x14ac:dyDescent="0.25"/>
    <row r="499" ht="30" customHeight="1" x14ac:dyDescent="0.25"/>
    <row r="500" ht="30" customHeight="1" x14ac:dyDescent="0.25"/>
    <row r="501" ht="30" customHeight="1" x14ac:dyDescent="0.25"/>
    <row r="502" ht="30" customHeight="1" x14ac:dyDescent="0.25"/>
    <row r="503" ht="30" customHeight="1" x14ac:dyDescent="0.25"/>
    <row r="504" ht="30" customHeight="1" x14ac:dyDescent="0.25"/>
    <row r="505" ht="30" customHeight="1" x14ac:dyDescent="0.25"/>
    <row r="506" ht="30" customHeight="1" x14ac:dyDescent="0.25"/>
    <row r="507" ht="30" customHeight="1" x14ac:dyDescent="0.25"/>
    <row r="508" ht="30" customHeight="1" x14ac:dyDescent="0.25"/>
    <row r="509" ht="30" customHeight="1" x14ac:dyDescent="0.25"/>
    <row r="510" ht="30" customHeight="1" x14ac:dyDescent="0.25"/>
    <row r="511" ht="30" customHeight="1" x14ac:dyDescent="0.25"/>
    <row r="512" ht="30" customHeight="1" x14ac:dyDescent="0.25"/>
    <row r="513" ht="30" customHeight="1" x14ac:dyDescent="0.25"/>
    <row r="514" ht="30" customHeight="1" x14ac:dyDescent="0.25"/>
    <row r="515" ht="30" customHeight="1" x14ac:dyDescent="0.25"/>
    <row r="516" ht="30" customHeight="1" x14ac:dyDescent="0.25"/>
    <row r="517" ht="30" customHeight="1" x14ac:dyDescent="0.25"/>
    <row r="518" ht="30" customHeight="1" x14ac:dyDescent="0.25"/>
    <row r="519" ht="30" customHeight="1" x14ac:dyDescent="0.25"/>
    <row r="520" ht="30" customHeight="1" x14ac:dyDescent="0.25"/>
    <row r="521" ht="30" customHeight="1" x14ac:dyDescent="0.25"/>
    <row r="522" ht="30" customHeight="1" x14ac:dyDescent="0.25"/>
    <row r="523" ht="30" customHeight="1" x14ac:dyDescent="0.25"/>
    <row r="524" ht="30" customHeight="1" x14ac:dyDescent="0.25"/>
    <row r="525" ht="30" customHeight="1" x14ac:dyDescent="0.25"/>
    <row r="526" ht="30" customHeight="1" x14ac:dyDescent="0.25"/>
    <row r="527" ht="30" customHeight="1" x14ac:dyDescent="0.25"/>
    <row r="528" ht="30" customHeight="1" x14ac:dyDescent="0.25"/>
    <row r="529" ht="30" customHeight="1" x14ac:dyDescent="0.25"/>
    <row r="530" ht="30" customHeight="1" x14ac:dyDescent="0.25"/>
    <row r="531" ht="30" customHeight="1" x14ac:dyDescent="0.25"/>
    <row r="532" ht="30" customHeight="1" x14ac:dyDescent="0.25"/>
    <row r="533" ht="30" customHeight="1" x14ac:dyDescent="0.25"/>
    <row r="534" ht="30" customHeight="1" x14ac:dyDescent="0.25"/>
    <row r="535" ht="30" customHeight="1" x14ac:dyDescent="0.25"/>
    <row r="536" ht="30" customHeight="1" x14ac:dyDescent="0.25"/>
    <row r="537" ht="30" customHeight="1" x14ac:dyDescent="0.25"/>
    <row r="538" ht="30" customHeight="1" x14ac:dyDescent="0.25"/>
    <row r="539" ht="30" customHeight="1" x14ac:dyDescent="0.25"/>
    <row r="540" ht="30" customHeight="1" x14ac:dyDescent="0.25"/>
    <row r="541" ht="30" customHeight="1" x14ac:dyDescent="0.25"/>
    <row r="542" ht="30" customHeight="1" x14ac:dyDescent="0.25"/>
    <row r="543" ht="30" customHeight="1" x14ac:dyDescent="0.25"/>
    <row r="544" ht="30" customHeight="1" x14ac:dyDescent="0.25"/>
    <row r="545" ht="30" customHeight="1" x14ac:dyDescent="0.25"/>
    <row r="546" ht="30" customHeight="1" x14ac:dyDescent="0.25"/>
    <row r="547" ht="30" customHeight="1" x14ac:dyDescent="0.25"/>
    <row r="548" ht="30" customHeight="1" x14ac:dyDescent="0.25"/>
    <row r="549" ht="30" customHeight="1" x14ac:dyDescent="0.25"/>
    <row r="550" ht="30" customHeight="1" x14ac:dyDescent="0.25"/>
    <row r="551" ht="30" customHeight="1" x14ac:dyDescent="0.25"/>
    <row r="552" ht="30" customHeight="1" x14ac:dyDescent="0.25"/>
    <row r="553" ht="30" customHeight="1" x14ac:dyDescent="0.25"/>
    <row r="554" ht="30" customHeight="1" x14ac:dyDescent="0.25"/>
    <row r="555" ht="30" customHeight="1" x14ac:dyDescent="0.25"/>
    <row r="556" ht="30" customHeight="1" x14ac:dyDescent="0.25"/>
    <row r="557" ht="30" customHeight="1" x14ac:dyDescent="0.25"/>
    <row r="558" ht="30" customHeight="1" x14ac:dyDescent="0.25"/>
    <row r="559" ht="30" customHeight="1" x14ac:dyDescent="0.25"/>
    <row r="560" ht="30" customHeight="1" x14ac:dyDescent="0.25"/>
    <row r="561" ht="30" customHeight="1" x14ac:dyDescent="0.25"/>
    <row r="562" ht="30" customHeight="1" x14ac:dyDescent="0.25"/>
    <row r="563" ht="30" customHeight="1" x14ac:dyDescent="0.25"/>
    <row r="564" ht="30" customHeight="1" x14ac:dyDescent="0.25"/>
    <row r="565" ht="30" customHeight="1" x14ac:dyDescent="0.25"/>
    <row r="566" ht="30" customHeight="1" x14ac:dyDescent="0.25"/>
    <row r="567" ht="30" customHeight="1" x14ac:dyDescent="0.25"/>
    <row r="568" ht="30" customHeight="1" x14ac:dyDescent="0.25"/>
    <row r="569" ht="30" customHeight="1" x14ac:dyDescent="0.25"/>
    <row r="570" ht="30" customHeight="1" x14ac:dyDescent="0.25"/>
    <row r="571" ht="30" customHeight="1" x14ac:dyDescent="0.25"/>
    <row r="572" ht="30" customHeight="1" x14ac:dyDescent="0.25"/>
    <row r="573" ht="30" customHeight="1" x14ac:dyDescent="0.25"/>
    <row r="574" ht="30" customHeight="1" x14ac:dyDescent="0.25"/>
    <row r="575" ht="30" customHeight="1" x14ac:dyDescent="0.25"/>
    <row r="576" ht="30" customHeight="1" x14ac:dyDescent="0.25"/>
    <row r="577" ht="30" customHeight="1" x14ac:dyDescent="0.25"/>
    <row r="578" ht="30" customHeight="1" x14ac:dyDescent="0.25"/>
    <row r="579" ht="30" customHeight="1" x14ac:dyDescent="0.25"/>
    <row r="580" ht="30" customHeight="1" x14ac:dyDescent="0.25"/>
    <row r="581" ht="30" customHeight="1" x14ac:dyDescent="0.25"/>
    <row r="582" ht="30" customHeight="1" x14ac:dyDescent="0.25"/>
    <row r="583" ht="30" customHeight="1" x14ac:dyDescent="0.25"/>
    <row r="584" ht="30" customHeight="1" x14ac:dyDescent="0.25"/>
    <row r="585" ht="30" customHeight="1" x14ac:dyDescent="0.25"/>
    <row r="586" ht="30" customHeight="1" x14ac:dyDescent="0.25"/>
    <row r="587" ht="30" customHeight="1" x14ac:dyDescent="0.25"/>
    <row r="588" ht="30" customHeight="1" x14ac:dyDescent="0.25"/>
    <row r="589" ht="30" customHeight="1" x14ac:dyDescent="0.25"/>
    <row r="590" ht="30" customHeight="1" x14ac:dyDescent="0.25"/>
    <row r="591" ht="30" customHeight="1" x14ac:dyDescent="0.25"/>
    <row r="592" ht="30" customHeight="1" x14ac:dyDescent="0.25"/>
    <row r="593" ht="30" customHeight="1" x14ac:dyDescent="0.25"/>
    <row r="594" ht="30" customHeight="1" x14ac:dyDescent="0.25"/>
    <row r="595" ht="30" customHeight="1" x14ac:dyDescent="0.25"/>
    <row r="596" ht="30" customHeight="1" x14ac:dyDescent="0.25"/>
    <row r="597" ht="30" customHeight="1" x14ac:dyDescent="0.25"/>
    <row r="598" ht="30" customHeight="1" x14ac:dyDescent="0.25"/>
    <row r="599" ht="30" customHeight="1" x14ac:dyDescent="0.25"/>
    <row r="600" ht="30" customHeight="1" x14ac:dyDescent="0.25"/>
    <row r="601" ht="30" customHeight="1" x14ac:dyDescent="0.25"/>
    <row r="602" ht="30" customHeight="1" x14ac:dyDescent="0.25"/>
    <row r="603" ht="30" customHeight="1" x14ac:dyDescent="0.25"/>
    <row r="604" ht="30" customHeight="1" x14ac:dyDescent="0.25"/>
    <row r="605" ht="30" customHeight="1" x14ac:dyDescent="0.25"/>
    <row r="606" ht="30" customHeight="1" x14ac:dyDescent="0.25"/>
    <row r="607" ht="30" customHeight="1" x14ac:dyDescent="0.25"/>
    <row r="608" ht="30" customHeight="1" x14ac:dyDescent="0.25"/>
    <row r="609" ht="30" customHeight="1" x14ac:dyDescent="0.25"/>
    <row r="610" ht="30" customHeight="1" x14ac:dyDescent="0.25"/>
    <row r="611" ht="30" customHeight="1" x14ac:dyDescent="0.25"/>
    <row r="612" ht="30" customHeight="1" x14ac:dyDescent="0.25"/>
    <row r="613" ht="30" customHeight="1" x14ac:dyDescent="0.25"/>
    <row r="614" ht="30" customHeight="1" x14ac:dyDescent="0.25"/>
    <row r="615" ht="30" customHeight="1" x14ac:dyDescent="0.25"/>
    <row r="616" ht="30" customHeight="1" x14ac:dyDescent="0.25"/>
    <row r="617" ht="30" customHeight="1" x14ac:dyDescent="0.25"/>
    <row r="618" ht="30" customHeight="1" x14ac:dyDescent="0.25"/>
    <row r="619" ht="30" customHeight="1" x14ac:dyDescent="0.25"/>
    <row r="620" ht="30" customHeight="1" x14ac:dyDescent="0.25"/>
    <row r="621" ht="30" customHeight="1" x14ac:dyDescent="0.25"/>
    <row r="622" ht="30" customHeight="1" x14ac:dyDescent="0.25"/>
    <row r="623" ht="30" customHeight="1" x14ac:dyDescent="0.25"/>
    <row r="624" ht="30" customHeight="1" x14ac:dyDescent="0.25"/>
    <row r="625" ht="30" customHeight="1" x14ac:dyDescent="0.25"/>
    <row r="626" ht="30" customHeight="1" x14ac:dyDescent="0.25"/>
    <row r="627" ht="30" customHeight="1" x14ac:dyDescent="0.25"/>
    <row r="628" ht="30" customHeight="1" x14ac:dyDescent="0.25"/>
    <row r="629" ht="30" customHeight="1" x14ac:dyDescent="0.25"/>
    <row r="630" ht="30" customHeight="1" x14ac:dyDescent="0.25"/>
    <row r="631" ht="30" customHeight="1" x14ac:dyDescent="0.25"/>
    <row r="632" ht="30" customHeight="1" x14ac:dyDescent="0.25"/>
    <row r="633" ht="30" customHeight="1" x14ac:dyDescent="0.25"/>
    <row r="634" ht="30" customHeight="1" x14ac:dyDescent="0.25"/>
    <row r="635" ht="30" customHeight="1" x14ac:dyDescent="0.25"/>
    <row r="636" ht="30" customHeight="1" x14ac:dyDescent="0.25"/>
    <row r="637" ht="30" customHeight="1" x14ac:dyDescent="0.25"/>
    <row r="638" ht="30" customHeight="1" x14ac:dyDescent="0.25"/>
    <row r="639" ht="30" customHeight="1" x14ac:dyDescent="0.25"/>
    <row r="640" ht="30" customHeight="1" x14ac:dyDescent="0.25"/>
    <row r="641" ht="30" customHeight="1" x14ac:dyDescent="0.25"/>
    <row r="642" ht="30" customHeight="1" x14ac:dyDescent="0.25"/>
    <row r="643" ht="30" customHeight="1" x14ac:dyDescent="0.25"/>
    <row r="644" ht="30" customHeight="1" x14ac:dyDescent="0.25"/>
    <row r="645" ht="30" customHeight="1" x14ac:dyDescent="0.25"/>
    <row r="646" ht="30" customHeight="1" x14ac:dyDescent="0.25"/>
    <row r="647" ht="30" customHeight="1" x14ac:dyDescent="0.25"/>
    <row r="648" ht="30" customHeight="1" x14ac:dyDescent="0.25"/>
    <row r="649" ht="30" customHeight="1" x14ac:dyDescent="0.25"/>
    <row r="650" ht="30" customHeight="1" x14ac:dyDescent="0.25"/>
    <row r="651" ht="30" customHeight="1" x14ac:dyDescent="0.25"/>
    <row r="652" ht="30" customHeight="1" x14ac:dyDescent="0.25"/>
    <row r="653" ht="30" customHeight="1" x14ac:dyDescent="0.25"/>
    <row r="654" ht="30" customHeight="1" x14ac:dyDescent="0.25"/>
    <row r="655" ht="30" customHeight="1" x14ac:dyDescent="0.25"/>
    <row r="656" ht="30" customHeight="1" x14ac:dyDescent="0.25"/>
    <row r="657" ht="30" customHeight="1" x14ac:dyDescent="0.25"/>
    <row r="658" ht="30" customHeight="1" x14ac:dyDescent="0.25"/>
    <row r="659" ht="30" customHeight="1" x14ac:dyDescent="0.25"/>
    <row r="660" ht="30" customHeight="1" x14ac:dyDescent="0.25"/>
    <row r="661" ht="30" customHeight="1" x14ac:dyDescent="0.25"/>
    <row r="662" ht="30" customHeight="1" x14ac:dyDescent="0.25"/>
    <row r="663" ht="30" customHeight="1" x14ac:dyDescent="0.25"/>
    <row r="664" ht="30" customHeight="1" x14ac:dyDescent="0.25"/>
    <row r="665" ht="30" customHeight="1" x14ac:dyDescent="0.25"/>
    <row r="666" ht="30" customHeight="1" x14ac:dyDescent="0.25"/>
    <row r="667" ht="30" customHeight="1" x14ac:dyDescent="0.25"/>
    <row r="668" ht="30" customHeight="1" x14ac:dyDescent="0.25"/>
    <row r="669" ht="30" customHeight="1" x14ac:dyDescent="0.25"/>
    <row r="670" ht="30" customHeight="1" x14ac:dyDescent="0.25"/>
    <row r="671" ht="30" customHeight="1" x14ac:dyDescent="0.25"/>
    <row r="672" ht="30" customHeight="1" x14ac:dyDescent="0.25"/>
    <row r="673" ht="30" customHeight="1" x14ac:dyDescent="0.25"/>
    <row r="674" ht="30" customHeight="1" x14ac:dyDescent="0.25"/>
    <row r="675" ht="30" customHeight="1" x14ac:dyDescent="0.25"/>
    <row r="676" ht="30" customHeight="1" x14ac:dyDescent="0.25"/>
    <row r="677" ht="30" customHeight="1" x14ac:dyDescent="0.25"/>
    <row r="678" ht="30" customHeight="1" x14ac:dyDescent="0.25"/>
    <row r="679" ht="30" customHeight="1" x14ac:dyDescent="0.25"/>
    <row r="680" ht="30" customHeight="1" x14ac:dyDescent="0.25"/>
    <row r="681" ht="30" customHeight="1" x14ac:dyDescent="0.25"/>
    <row r="682" ht="30" customHeight="1" x14ac:dyDescent="0.25"/>
    <row r="683" ht="30" customHeight="1" x14ac:dyDescent="0.25"/>
    <row r="684" ht="30" customHeight="1" x14ac:dyDescent="0.25"/>
    <row r="685" ht="30" customHeight="1" x14ac:dyDescent="0.25"/>
    <row r="686" ht="30" customHeight="1" x14ac:dyDescent="0.25"/>
    <row r="687" ht="30" customHeight="1" x14ac:dyDescent="0.25"/>
    <row r="688" ht="30" customHeight="1" x14ac:dyDescent="0.25"/>
    <row r="689" ht="30" customHeight="1" x14ac:dyDescent="0.25"/>
    <row r="690" ht="30" customHeight="1" x14ac:dyDescent="0.25"/>
    <row r="691" ht="30" customHeight="1" x14ac:dyDescent="0.25"/>
    <row r="692" ht="30" customHeight="1" x14ac:dyDescent="0.25"/>
    <row r="693" ht="30" customHeight="1" x14ac:dyDescent="0.25"/>
    <row r="694" ht="30" customHeight="1" x14ac:dyDescent="0.25"/>
    <row r="695" ht="30" customHeight="1" x14ac:dyDescent="0.25"/>
    <row r="696" ht="30" customHeight="1" x14ac:dyDescent="0.25"/>
    <row r="697" ht="30" customHeight="1" x14ac:dyDescent="0.25"/>
    <row r="698" ht="30" customHeight="1" x14ac:dyDescent="0.25"/>
    <row r="699" ht="30" customHeight="1" x14ac:dyDescent="0.25"/>
    <row r="700" ht="30" customHeight="1" x14ac:dyDescent="0.25"/>
    <row r="701" ht="30" customHeight="1" x14ac:dyDescent="0.25"/>
    <row r="702" ht="30" customHeight="1" x14ac:dyDescent="0.25"/>
    <row r="703" ht="30" customHeight="1" x14ac:dyDescent="0.25"/>
    <row r="704" ht="30" customHeight="1" x14ac:dyDescent="0.25"/>
    <row r="705" ht="30" customHeight="1" x14ac:dyDescent="0.25"/>
    <row r="706" ht="30" customHeight="1" x14ac:dyDescent="0.25"/>
    <row r="707" ht="30" customHeight="1" x14ac:dyDescent="0.25"/>
    <row r="708" ht="30" customHeight="1" x14ac:dyDescent="0.25"/>
    <row r="709" ht="30" customHeight="1" x14ac:dyDescent="0.25"/>
    <row r="710" ht="30" customHeight="1" x14ac:dyDescent="0.25"/>
    <row r="711" ht="30" customHeight="1" x14ac:dyDescent="0.25"/>
    <row r="712" ht="30" customHeight="1" x14ac:dyDescent="0.25"/>
    <row r="713" ht="30" customHeight="1" x14ac:dyDescent="0.25"/>
    <row r="714" ht="30" customHeight="1" x14ac:dyDescent="0.25"/>
    <row r="715" ht="30" customHeight="1" x14ac:dyDescent="0.25"/>
    <row r="716" ht="30" customHeight="1" x14ac:dyDescent="0.25"/>
    <row r="717" ht="30" customHeight="1" x14ac:dyDescent="0.25"/>
    <row r="718" ht="30" customHeight="1" x14ac:dyDescent="0.25"/>
    <row r="719" ht="30" customHeight="1" x14ac:dyDescent="0.25"/>
    <row r="720" ht="30" customHeight="1" x14ac:dyDescent="0.25"/>
    <row r="721" ht="30" customHeight="1" x14ac:dyDescent="0.25"/>
    <row r="722" ht="30" customHeight="1" x14ac:dyDescent="0.25"/>
    <row r="723" ht="30" customHeight="1" x14ac:dyDescent="0.25"/>
    <row r="724" ht="30" customHeight="1" x14ac:dyDescent="0.25"/>
    <row r="725" ht="30" customHeight="1" x14ac:dyDescent="0.25"/>
    <row r="726" ht="30" customHeight="1" x14ac:dyDescent="0.25"/>
    <row r="727" ht="30" customHeight="1" x14ac:dyDescent="0.25"/>
    <row r="728" ht="30" customHeight="1" x14ac:dyDescent="0.25"/>
    <row r="729" ht="30" customHeight="1" x14ac:dyDescent="0.25"/>
    <row r="730" ht="30" customHeight="1" x14ac:dyDescent="0.25"/>
    <row r="731" ht="30" customHeight="1" x14ac:dyDescent="0.25"/>
    <row r="732" ht="30" customHeight="1" x14ac:dyDescent="0.25"/>
    <row r="733" ht="30" customHeight="1" x14ac:dyDescent="0.25"/>
    <row r="734" ht="30" customHeight="1" x14ac:dyDescent="0.25"/>
    <row r="735" ht="30" customHeight="1" x14ac:dyDescent="0.25"/>
    <row r="736" ht="30" customHeight="1" x14ac:dyDescent="0.25"/>
    <row r="737" ht="30" customHeight="1" x14ac:dyDescent="0.25"/>
    <row r="738" ht="30" customHeight="1" x14ac:dyDescent="0.25"/>
    <row r="739" ht="30" customHeight="1" x14ac:dyDescent="0.25"/>
    <row r="740" ht="30" customHeight="1" x14ac:dyDescent="0.25"/>
    <row r="741" ht="30" customHeight="1" x14ac:dyDescent="0.25"/>
    <row r="742" ht="30" customHeight="1" x14ac:dyDescent="0.25"/>
    <row r="743" ht="30" customHeight="1" x14ac:dyDescent="0.25"/>
    <row r="744" ht="30" customHeight="1" x14ac:dyDescent="0.25"/>
    <row r="745" ht="30" customHeight="1" x14ac:dyDescent="0.25"/>
    <row r="746" ht="30" customHeight="1" x14ac:dyDescent="0.25"/>
    <row r="747" ht="30" customHeight="1" x14ac:dyDescent="0.25"/>
    <row r="748" ht="30" customHeight="1" x14ac:dyDescent="0.25"/>
    <row r="749" ht="30" customHeight="1" x14ac:dyDescent="0.25"/>
    <row r="750" ht="30" customHeight="1" x14ac:dyDescent="0.25"/>
    <row r="751" ht="30" customHeight="1" x14ac:dyDescent="0.25"/>
    <row r="752" ht="30" customHeight="1" x14ac:dyDescent="0.25"/>
    <row r="753" ht="30" customHeight="1" x14ac:dyDescent="0.25"/>
    <row r="754" ht="30" customHeight="1" x14ac:dyDescent="0.25"/>
    <row r="755" ht="30" customHeight="1" x14ac:dyDescent="0.25"/>
    <row r="756" ht="30" customHeight="1" x14ac:dyDescent="0.25"/>
    <row r="757" ht="30" customHeight="1" x14ac:dyDescent="0.25"/>
    <row r="758" ht="30" customHeight="1" x14ac:dyDescent="0.25"/>
    <row r="759" ht="30" customHeight="1" x14ac:dyDescent="0.25"/>
    <row r="760" ht="30" customHeight="1" x14ac:dyDescent="0.25"/>
    <row r="761" ht="30" customHeight="1" x14ac:dyDescent="0.25"/>
    <row r="762" ht="30" customHeight="1" x14ac:dyDescent="0.25"/>
    <row r="763" ht="30" customHeight="1" x14ac:dyDescent="0.25"/>
    <row r="764" ht="30" customHeight="1" x14ac:dyDescent="0.25"/>
    <row r="765" ht="30" customHeight="1" x14ac:dyDescent="0.25"/>
    <row r="766" ht="30" customHeight="1" x14ac:dyDescent="0.25"/>
    <row r="767" ht="30" customHeight="1" x14ac:dyDescent="0.25"/>
    <row r="768" ht="30" customHeight="1" x14ac:dyDescent="0.25"/>
    <row r="769" ht="30" customHeight="1" x14ac:dyDescent="0.25"/>
    <row r="770" ht="30" customHeight="1" x14ac:dyDescent="0.25"/>
    <row r="771" ht="30" customHeight="1" x14ac:dyDescent="0.25"/>
    <row r="772" ht="30" customHeight="1" x14ac:dyDescent="0.25"/>
    <row r="773" ht="30" customHeight="1" x14ac:dyDescent="0.25"/>
    <row r="774" ht="30" customHeight="1" x14ac:dyDescent="0.25"/>
    <row r="775" ht="30" customHeight="1" x14ac:dyDescent="0.25"/>
    <row r="776" ht="30" customHeight="1" x14ac:dyDescent="0.25"/>
    <row r="777" ht="30" customHeight="1" x14ac:dyDescent="0.25"/>
    <row r="778" ht="30" customHeight="1" x14ac:dyDescent="0.25"/>
    <row r="779" ht="30" customHeight="1" x14ac:dyDescent="0.25"/>
    <row r="780" ht="30" customHeight="1" x14ac:dyDescent="0.25"/>
    <row r="781" ht="30" customHeight="1" x14ac:dyDescent="0.25"/>
    <row r="782" ht="30" customHeight="1" x14ac:dyDescent="0.25"/>
    <row r="783" ht="30" customHeight="1" x14ac:dyDescent="0.25"/>
    <row r="784" ht="30" customHeight="1" x14ac:dyDescent="0.25"/>
    <row r="785" ht="30" customHeight="1" x14ac:dyDescent="0.25"/>
    <row r="786" ht="30" customHeight="1" x14ac:dyDescent="0.25"/>
    <row r="787" ht="30" customHeight="1" x14ac:dyDescent="0.25"/>
    <row r="788" ht="30" customHeight="1" x14ac:dyDescent="0.25"/>
    <row r="789" ht="30" customHeight="1" x14ac:dyDescent="0.25"/>
    <row r="790" ht="30" customHeight="1" x14ac:dyDescent="0.25"/>
    <row r="791" ht="30" customHeight="1" x14ac:dyDescent="0.25"/>
    <row r="792" ht="30" customHeight="1" x14ac:dyDescent="0.25"/>
    <row r="793" ht="30" customHeight="1" x14ac:dyDescent="0.25"/>
    <row r="794" ht="30" customHeight="1" x14ac:dyDescent="0.25"/>
    <row r="795" ht="30" customHeight="1" x14ac:dyDescent="0.25"/>
    <row r="796" ht="30" customHeight="1" x14ac:dyDescent="0.25"/>
    <row r="797" ht="30" customHeight="1" x14ac:dyDescent="0.25"/>
    <row r="798" ht="30" customHeight="1" x14ac:dyDescent="0.25"/>
    <row r="799" ht="30" customHeight="1" x14ac:dyDescent="0.25"/>
    <row r="800" ht="30" customHeight="1" x14ac:dyDescent="0.25"/>
    <row r="801" ht="30" customHeight="1" x14ac:dyDescent="0.25"/>
    <row r="802" ht="30" customHeight="1" x14ac:dyDescent="0.25"/>
    <row r="803" ht="30" customHeight="1" x14ac:dyDescent="0.25"/>
    <row r="804" ht="30" customHeight="1" x14ac:dyDescent="0.25"/>
    <row r="805" ht="30" customHeight="1" x14ac:dyDescent="0.25"/>
    <row r="806" ht="30" customHeight="1" x14ac:dyDescent="0.25"/>
    <row r="807" ht="30" customHeight="1" x14ac:dyDescent="0.25"/>
    <row r="808" ht="30" customHeight="1" x14ac:dyDescent="0.25"/>
    <row r="809" ht="30" customHeight="1" x14ac:dyDescent="0.25"/>
    <row r="810" ht="30" customHeight="1" x14ac:dyDescent="0.25"/>
    <row r="811" ht="30" customHeight="1" x14ac:dyDescent="0.25"/>
    <row r="812" ht="30" customHeight="1" x14ac:dyDescent="0.25"/>
    <row r="813" ht="30" customHeight="1" x14ac:dyDescent="0.25"/>
    <row r="814" ht="30" customHeight="1" x14ac:dyDescent="0.25"/>
    <row r="815" ht="30" customHeight="1" x14ac:dyDescent="0.25"/>
    <row r="816" ht="30" customHeight="1" x14ac:dyDescent="0.25"/>
    <row r="817" ht="30" customHeight="1" x14ac:dyDescent="0.25"/>
    <row r="818" ht="30" customHeight="1" x14ac:dyDescent="0.25"/>
    <row r="819" ht="30" customHeight="1" x14ac:dyDescent="0.25"/>
    <row r="820" ht="30" customHeight="1" x14ac:dyDescent="0.25"/>
    <row r="821" ht="30" customHeight="1" x14ac:dyDescent="0.25"/>
    <row r="822" ht="30" customHeight="1" x14ac:dyDescent="0.25"/>
    <row r="823" ht="30" customHeight="1" x14ac:dyDescent="0.25"/>
    <row r="824" ht="30" customHeight="1" x14ac:dyDescent="0.25"/>
    <row r="825" ht="30" customHeight="1" x14ac:dyDescent="0.25"/>
    <row r="826" ht="30" customHeight="1" x14ac:dyDescent="0.25"/>
    <row r="827" ht="30" customHeight="1" x14ac:dyDescent="0.25"/>
    <row r="828" ht="30" customHeight="1" x14ac:dyDescent="0.25"/>
    <row r="829" ht="30" customHeight="1" x14ac:dyDescent="0.25"/>
    <row r="830" ht="30" customHeight="1" x14ac:dyDescent="0.25"/>
    <row r="831" ht="30" customHeight="1" x14ac:dyDescent="0.25"/>
    <row r="832" ht="30" customHeight="1" x14ac:dyDescent="0.25"/>
    <row r="833" ht="30" customHeight="1" x14ac:dyDescent="0.25"/>
    <row r="834" ht="30" customHeight="1" x14ac:dyDescent="0.25"/>
    <row r="835" ht="30" customHeight="1" x14ac:dyDescent="0.25"/>
    <row r="836" ht="30" customHeight="1" x14ac:dyDescent="0.25"/>
    <row r="837" ht="30" customHeight="1" x14ac:dyDescent="0.25"/>
    <row r="838" ht="30" customHeight="1" x14ac:dyDescent="0.25"/>
    <row r="839" ht="30" customHeight="1" x14ac:dyDescent="0.25"/>
    <row r="840" ht="30" customHeight="1" x14ac:dyDescent="0.25"/>
    <row r="841" ht="30" customHeight="1" x14ac:dyDescent="0.25"/>
    <row r="842" ht="30" customHeight="1" x14ac:dyDescent="0.25"/>
    <row r="843" ht="30" customHeight="1" x14ac:dyDescent="0.25"/>
    <row r="844" ht="30" customHeight="1" x14ac:dyDescent="0.25"/>
    <row r="845" ht="30" customHeight="1" x14ac:dyDescent="0.25"/>
    <row r="846" ht="30" customHeight="1" x14ac:dyDescent="0.25"/>
    <row r="847" ht="30" customHeight="1" x14ac:dyDescent="0.25"/>
    <row r="848" ht="30" customHeight="1" x14ac:dyDescent="0.25"/>
    <row r="849" ht="30" customHeight="1" x14ac:dyDescent="0.25"/>
    <row r="850" ht="30" customHeight="1" x14ac:dyDescent="0.25"/>
    <row r="851" ht="30" customHeight="1" x14ac:dyDescent="0.25"/>
    <row r="852" ht="30" customHeight="1" x14ac:dyDescent="0.25"/>
    <row r="853" ht="30" customHeight="1" x14ac:dyDescent="0.25"/>
    <row r="854" ht="30" customHeight="1" x14ac:dyDescent="0.25"/>
    <row r="855" ht="30" customHeight="1" x14ac:dyDescent="0.25"/>
    <row r="856" ht="30" customHeight="1" x14ac:dyDescent="0.25"/>
    <row r="857" ht="30" customHeight="1" x14ac:dyDescent="0.25"/>
    <row r="858" ht="30" customHeight="1" x14ac:dyDescent="0.25"/>
    <row r="859" ht="30" customHeight="1" x14ac:dyDescent="0.25"/>
    <row r="860" ht="30" customHeight="1" x14ac:dyDescent="0.25"/>
    <row r="861" ht="30" customHeight="1" x14ac:dyDescent="0.25"/>
    <row r="862" ht="30" customHeight="1" x14ac:dyDescent="0.25"/>
    <row r="863" ht="30" customHeight="1" x14ac:dyDescent="0.25"/>
    <row r="864" ht="30" customHeight="1" x14ac:dyDescent="0.25"/>
    <row r="865" ht="30" customHeight="1" x14ac:dyDescent="0.25"/>
    <row r="866" ht="30" customHeight="1" x14ac:dyDescent="0.25"/>
    <row r="867" ht="30" customHeight="1" x14ac:dyDescent="0.25"/>
    <row r="868" ht="30" customHeight="1" x14ac:dyDescent="0.25"/>
    <row r="869" ht="30" customHeight="1" x14ac:dyDescent="0.25"/>
    <row r="870" ht="30" customHeight="1" x14ac:dyDescent="0.25"/>
    <row r="871" ht="30" customHeight="1" x14ac:dyDescent="0.25"/>
    <row r="872" ht="30" customHeight="1" x14ac:dyDescent="0.25"/>
    <row r="873" ht="30" customHeight="1" x14ac:dyDescent="0.25"/>
    <row r="874" ht="30" customHeight="1" x14ac:dyDescent="0.25"/>
    <row r="875" ht="30" customHeight="1" x14ac:dyDescent="0.25"/>
    <row r="876" ht="30" customHeight="1" x14ac:dyDescent="0.25"/>
    <row r="877" ht="30" customHeight="1" x14ac:dyDescent="0.25"/>
    <row r="878" ht="30" customHeight="1" x14ac:dyDescent="0.25"/>
    <row r="879" ht="30" customHeight="1" x14ac:dyDescent="0.25"/>
    <row r="880" ht="30" customHeight="1" x14ac:dyDescent="0.25"/>
    <row r="881" ht="30" customHeight="1" x14ac:dyDescent="0.25"/>
    <row r="882" ht="30" customHeight="1" x14ac:dyDescent="0.25"/>
    <row r="883" ht="30" customHeight="1" x14ac:dyDescent="0.25"/>
    <row r="884" ht="30" customHeight="1" x14ac:dyDescent="0.25"/>
    <row r="885" ht="30" customHeight="1" x14ac:dyDescent="0.25"/>
    <row r="886" ht="30" customHeight="1" x14ac:dyDescent="0.25"/>
    <row r="887" ht="30" customHeight="1" x14ac:dyDescent="0.25"/>
    <row r="888" ht="30" customHeight="1" x14ac:dyDescent="0.25"/>
    <row r="889" ht="30" customHeight="1" x14ac:dyDescent="0.25"/>
    <row r="890" ht="30" customHeight="1" x14ac:dyDescent="0.25"/>
    <row r="891" ht="30" customHeight="1" x14ac:dyDescent="0.25"/>
    <row r="892" ht="30" customHeight="1" x14ac:dyDescent="0.25"/>
    <row r="893" ht="30" customHeight="1" x14ac:dyDescent="0.25"/>
    <row r="894" ht="30" customHeight="1" x14ac:dyDescent="0.25"/>
    <row r="895" ht="30" customHeight="1" x14ac:dyDescent="0.25"/>
    <row r="896" ht="30" customHeight="1" x14ac:dyDescent="0.25"/>
    <row r="897" ht="30" customHeight="1" x14ac:dyDescent="0.25"/>
    <row r="898" ht="30" customHeight="1" x14ac:dyDescent="0.25"/>
    <row r="899" ht="30" customHeight="1" x14ac:dyDescent="0.25"/>
    <row r="900" ht="30" customHeight="1" x14ac:dyDescent="0.25"/>
    <row r="901" ht="30" customHeight="1" x14ac:dyDescent="0.25"/>
    <row r="902" ht="30" customHeight="1" x14ac:dyDescent="0.25"/>
    <row r="903" ht="30" customHeight="1" x14ac:dyDescent="0.25"/>
    <row r="904" ht="30" customHeight="1" x14ac:dyDescent="0.25"/>
    <row r="905" ht="30" customHeight="1" x14ac:dyDescent="0.25"/>
    <row r="906" ht="30" customHeight="1" x14ac:dyDescent="0.25"/>
    <row r="907" ht="30" customHeight="1" x14ac:dyDescent="0.25"/>
    <row r="908" ht="30" customHeight="1" x14ac:dyDescent="0.25"/>
    <row r="909" ht="30" customHeight="1" x14ac:dyDescent="0.25"/>
    <row r="910" ht="30" customHeight="1" x14ac:dyDescent="0.25"/>
    <row r="911" ht="30" customHeight="1" x14ac:dyDescent="0.25"/>
    <row r="912" ht="30" customHeight="1" x14ac:dyDescent="0.25"/>
    <row r="913" ht="30" customHeight="1" x14ac:dyDescent="0.25"/>
    <row r="914" ht="30" customHeight="1" x14ac:dyDescent="0.25"/>
    <row r="915" ht="30" customHeight="1" x14ac:dyDescent="0.25"/>
    <row r="916" ht="30" customHeight="1" x14ac:dyDescent="0.25"/>
    <row r="917" ht="30" customHeight="1" x14ac:dyDescent="0.25"/>
    <row r="918" ht="30" customHeight="1" x14ac:dyDescent="0.25"/>
    <row r="919" ht="30" customHeight="1" x14ac:dyDescent="0.25"/>
    <row r="920" ht="30" customHeight="1" x14ac:dyDescent="0.25"/>
    <row r="921" ht="30" customHeight="1" x14ac:dyDescent="0.25"/>
    <row r="922" ht="30" customHeight="1" x14ac:dyDescent="0.25"/>
    <row r="923" ht="30" customHeight="1" x14ac:dyDescent="0.25"/>
    <row r="924" ht="30" customHeight="1" x14ac:dyDescent="0.25"/>
    <row r="925" ht="30" customHeight="1" x14ac:dyDescent="0.25"/>
    <row r="926" ht="30" customHeight="1" x14ac:dyDescent="0.25"/>
    <row r="927" ht="30" customHeight="1" x14ac:dyDescent="0.25"/>
    <row r="928" ht="30" customHeight="1" x14ac:dyDescent="0.25"/>
    <row r="929" ht="30" customHeight="1" x14ac:dyDescent="0.25"/>
    <row r="930" ht="30" customHeight="1" x14ac:dyDescent="0.25"/>
    <row r="931" ht="30" customHeight="1" x14ac:dyDescent="0.25"/>
    <row r="932" ht="30" customHeight="1" x14ac:dyDescent="0.25"/>
    <row r="933" ht="30" customHeight="1" x14ac:dyDescent="0.25"/>
    <row r="934" ht="30" customHeight="1" x14ac:dyDescent="0.25"/>
    <row r="935" ht="30" customHeight="1" x14ac:dyDescent="0.25"/>
    <row r="936" ht="30" customHeight="1" x14ac:dyDescent="0.25"/>
    <row r="937" ht="30" customHeight="1" x14ac:dyDescent="0.25"/>
    <row r="938" ht="30" customHeight="1" x14ac:dyDescent="0.25"/>
    <row r="939" ht="30" customHeight="1" x14ac:dyDescent="0.25"/>
    <row r="940" ht="30" customHeight="1" x14ac:dyDescent="0.25"/>
    <row r="941" ht="30" customHeight="1" x14ac:dyDescent="0.25"/>
    <row r="942" ht="30" customHeight="1" x14ac:dyDescent="0.25"/>
    <row r="943" ht="30" customHeight="1" x14ac:dyDescent="0.25"/>
    <row r="944" ht="30" customHeight="1" x14ac:dyDescent="0.25"/>
    <row r="945" ht="30" customHeight="1" x14ac:dyDescent="0.25"/>
    <row r="946" ht="30" customHeight="1" x14ac:dyDescent="0.25"/>
    <row r="947" ht="30" customHeight="1" x14ac:dyDescent="0.25"/>
    <row r="948" ht="30" customHeight="1" x14ac:dyDescent="0.25"/>
    <row r="949" ht="30" customHeight="1" x14ac:dyDescent="0.25"/>
    <row r="950" ht="30" customHeight="1" x14ac:dyDescent="0.25"/>
    <row r="951" ht="30" customHeight="1" x14ac:dyDescent="0.25"/>
    <row r="952" ht="30" customHeight="1" x14ac:dyDescent="0.25"/>
    <row r="953" ht="30" customHeight="1" x14ac:dyDescent="0.25"/>
    <row r="954" ht="30" customHeight="1" x14ac:dyDescent="0.25"/>
    <row r="955" ht="30" customHeight="1" x14ac:dyDescent="0.25"/>
    <row r="956" ht="30" customHeight="1" x14ac:dyDescent="0.25"/>
    <row r="957" ht="30" customHeight="1" x14ac:dyDescent="0.25"/>
    <row r="958" ht="30" customHeight="1" x14ac:dyDescent="0.25"/>
    <row r="959" ht="30" customHeight="1" x14ac:dyDescent="0.25"/>
    <row r="960" ht="30" customHeight="1" x14ac:dyDescent="0.25"/>
    <row r="961" ht="30" customHeight="1" x14ac:dyDescent="0.25"/>
    <row r="962" ht="30" customHeight="1" x14ac:dyDescent="0.25"/>
    <row r="963" ht="30" customHeight="1" x14ac:dyDescent="0.25"/>
    <row r="964" ht="30" customHeight="1" x14ac:dyDescent="0.25"/>
    <row r="965" ht="30" customHeight="1" x14ac:dyDescent="0.25"/>
    <row r="966" ht="30" customHeight="1" x14ac:dyDescent="0.25"/>
    <row r="967" ht="30" customHeight="1" x14ac:dyDescent="0.25"/>
    <row r="968" ht="30" customHeight="1" x14ac:dyDescent="0.25"/>
    <row r="969" ht="30" customHeight="1" x14ac:dyDescent="0.25"/>
    <row r="970" ht="30" customHeight="1" x14ac:dyDescent="0.25"/>
    <row r="971" ht="30" customHeight="1" x14ac:dyDescent="0.25"/>
    <row r="972" ht="30" customHeight="1" x14ac:dyDescent="0.25"/>
    <row r="973" ht="30" customHeight="1" x14ac:dyDescent="0.25"/>
    <row r="974" ht="30" customHeight="1" x14ac:dyDescent="0.25"/>
    <row r="975" ht="30" customHeight="1" x14ac:dyDescent="0.25"/>
    <row r="976" ht="30" customHeight="1" x14ac:dyDescent="0.25"/>
    <row r="977" ht="30" customHeight="1" x14ac:dyDescent="0.25"/>
    <row r="978" ht="30" customHeight="1" x14ac:dyDescent="0.25"/>
    <row r="979" ht="30" customHeight="1" x14ac:dyDescent="0.25"/>
    <row r="980" ht="30" customHeight="1" x14ac:dyDescent="0.25"/>
    <row r="981" ht="30" customHeight="1" x14ac:dyDescent="0.25"/>
    <row r="982" ht="30" customHeight="1" x14ac:dyDescent="0.25"/>
    <row r="983" ht="30" customHeight="1" x14ac:dyDescent="0.25"/>
    <row r="984" ht="30" customHeight="1" x14ac:dyDescent="0.25"/>
    <row r="985" ht="30" customHeight="1" x14ac:dyDescent="0.25"/>
    <row r="986" ht="30" customHeight="1" x14ac:dyDescent="0.25"/>
    <row r="987" ht="30" customHeight="1" x14ac:dyDescent="0.25"/>
    <row r="988" ht="30" customHeight="1" x14ac:dyDescent="0.25"/>
    <row r="989" ht="30" customHeight="1" x14ac:dyDescent="0.25"/>
    <row r="990" ht="30" customHeight="1" x14ac:dyDescent="0.25"/>
    <row r="991" ht="30" customHeight="1" x14ac:dyDescent="0.25"/>
    <row r="992" ht="30" customHeight="1" x14ac:dyDescent="0.25"/>
    <row r="993" ht="30" customHeight="1" x14ac:dyDescent="0.25"/>
    <row r="994" ht="30" customHeight="1" x14ac:dyDescent="0.25"/>
    <row r="995" ht="30" customHeight="1" x14ac:dyDescent="0.25"/>
    <row r="996" ht="30" customHeight="1" x14ac:dyDescent="0.25"/>
    <row r="997" ht="30" customHeight="1" x14ac:dyDescent="0.25"/>
  </sheetData>
  <sheetProtection algorithmName="SHA-512" hashValue="E6ayAZQrjOb1+QOR6M2fjxCRY3gNtfwEGj2o18uV7rfpQ5PTxg+7XHGWpX+gNvnzzl7+saTZuMU1OP1oAE4Bcw==" saltValue="92LjrP2uvSYkeabjtCAl2Q==" spinCount="100000" sheet="1" objects="1" scenarios="1"/>
  <mergeCells count="8">
    <mergeCell ref="F79:G79"/>
    <mergeCell ref="I79:J79"/>
    <mergeCell ref="A1:I2"/>
    <mergeCell ref="A4:I4"/>
    <mergeCell ref="A5:I5"/>
    <mergeCell ref="C21:E21"/>
    <mergeCell ref="F69:G69"/>
    <mergeCell ref="I69:J69"/>
  </mergeCells>
  <dataValidations disablePrompts="1" count="2">
    <dataValidation type="list" allowBlank="1" showErrorMessage="1" sqref="B65:B66" xr:uid="{5ED45BB3-79E4-469C-8949-93B381A32BF1}">
      <formula1>$M$3:$M$14</formula1>
    </dataValidation>
    <dataValidation type="list" allowBlank="1" showErrorMessage="1" sqref="B38:B43 B46:B50 B57:B64 B67:B68 B53:B54 B25:B35" xr:uid="{A547DF6F-B3BD-42F8-AF82-7D92B9636D78}">
      <formula1>$M$9:$M$23</formula1>
    </dataValidation>
  </dataValidation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Offerta Economica Lotto 1</vt:lpstr>
      <vt:lpstr>Emilia Romagna</vt:lpstr>
      <vt:lpstr>Veneto</vt:lpstr>
      <vt:lpstr>Friuli</vt:lpstr>
      <vt:lpstr>Liguria</vt:lpstr>
      <vt:lpstr>Trentino</vt:lpstr>
    </vt:vector>
  </TitlesOfParts>
  <Company>ACI INFORMATICA S.p.A  ROMA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Marinangeli Alessandro</dc:creator>
  <cp:lastModifiedBy>Marinangeli Alessandro</cp:lastModifiedBy>
  <dcterms:created xsi:type="dcterms:W3CDTF">2023-11-30T14:01:21Z</dcterms:created>
  <dcterms:modified xsi:type="dcterms:W3CDTF">2023-12-18T10:58:26Z</dcterms:modified>
</cp:coreProperties>
</file>